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HỌC 2019 - 2020\"/>
    </mc:Choice>
  </mc:AlternateContent>
  <bookViews>
    <workbookView xWindow="0" yWindow="0" windowWidth="20490" windowHeight="7755"/>
  </bookViews>
  <sheets>
    <sheet name="DSHS trúng tuyển" sheetId="2" r:id="rId1"/>
  </sheets>
  <definedNames>
    <definedName name="_xlnm.Print_Titles" localSheetId="0">'DSHS trúng tuyển'!$1:$6</definedName>
  </definedNames>
  <calcPr calcId="152511"/>
</workbook>
</file>

<file path=xl/calcChain.xml><?xml version="1.0" encoding="utf-8"?>
<calcChain xmlns="http://schemas.openxmlformats.org/spreadsheetml/2006/main">
  <c r="D485" i="2" l="1"/>
  <c r="B485" i="2"/>
  <c r="D484" i="2"/>
  <c r="B484" i="2"/>
  <c r="D483" i="2"/>
  <c r="B483" i="2"/>
  <c r="D482" i="2"/>
  <c r="B482" i="2"/>
  <c r="D481" i="2"/>
  <c r="B481" i="2"/>
  <c r="D480" i="2"/>
  <c r="B480" i="2"/>
  <c r="D479" i="2"/>
  <c r="B479" i="2"/>
  <c r="D478" i="2"/>
  <c r="B478" i="2"/>
  <c r="D477" i="2"/>
  <c r="B477" i="2"/>
  <c r="D476" i="2"/>
  <c r="B476" i="2"/>
  <c r="D475" i="2"/>
  <c r="B475" i="2"/>
  <c r="D474" i="2"/>
  <c r="B474" i="2"/>
  <c r="D473" i="2"/>
  <c r="B473" i="2"/>
  <c r="D472" i="2"/>
  <c r="B472" i="2"/>
  <c r="D471" i="2"/>
  <c r="B471" i="2"/>
  <c r="D470" i="2"/>
  <c r="B470" i="2"/>
  <c r="D469" i="2"/>
  <c r="B469" i="2"/>
  <c r="D468" i="2"/>
  <c r="B468" i="2"/>
  <c r="D467" i="2"/>
  <c r="B467" i="2"/>
  <c r="D466" i="2"/>
  <c r="B466" i="2"/>
  <c r="D465" i="2"/>
  <c r="B465" i="2"/>
  <c r="D464" i="2"/>
  <c r="B464" i="2"/>
  <c r="D463" i="2"/>
  <c r="B463" i="2"/>
  <c r="D462" i="2"/>
  <c r="B462" i="2"/>
  <c r="D461" i="2"/>
  <c r="B461" i="2"/>
  <c r="D460" i="2"/>
  <c r="B460" i="2"/>
  <c r="D459" i="2"/>
  <c r="B459" i="2"/>
  <c r="D458" i="2"/>
  <c r="B458" i="2"/>
  <c r="D457" i="2"/>
  <c r="B457" i="2"/>
  <c r="D456" i="2"/>
  <c r="B456" i="2"/>
  <c r="D455" i="2"/>
  <c r="B455" i="2"/>
  <c r="D454" i="2"/>
  <c r="B454" i="2"/>
  <c r="D453" i="2"/>
  <c r="B453" i="2"/>
  <c r="D452" i="2"/>
  <c r="B452" i="2"/>
  <c r="D451" i="2"/>
  <c r="B451" i="2"/>
  <c r="D450" i="2"/>
  <c r="B450" i="2"/>
  <c r="D449" i="2"/>
  <c r="B449" i="2"/>
  <c r="D448" i="2"/>
  <c r="B448" i="2"/>
  <c r="D447" i="2"/>
  <c r="B447" i="2"/>
  <c r="D446" i="2"/>
  <c r="B446" i="2"/>
  <c r="D445" i="2"/>
  <c r="B445" i="2"/>
  <c r="D444" i="2"/>
  <c r="B444" i="2"/>
  <c r="D443" i="2"/>
  <c r="B443" i="2"/>
  <c r="D442" i="2"/>
  <c r="B442" i="2"/>
  <c r="D441" i="2"/>
  <c r="B441" i="2"/>
  <c r="D440" i="2"/>
  <c r="B440" i="2"/>
  <c r="D439" i="2"/>
  <c r="B439" i="2"/>
  <c r="D438" i="2"/>
  <c r="B438" i="2"/>
  <c r="D437" i="2"/>
  <c r="B437" i="2"/>
  <c r="D436" i="2"/>
  <c r="B436" i="2"/>
  <c r="D435" i="2"/>
  <c r="B435" i="2"/>
  <c r="D434" i="2"/>
  <c r="B434" i="2"/>
  <c r="D433" i="2"/>
  <c r="B433" i="2"/>
  <c r="D432" i="2"/>
  <c r="B432" i="2"/>
  <c r="D431" i="2"/>
  <c r="B431" i="2"/>
  <c r="D430" i="2"/>
  <c r="B430" i="2"/>
  <c r="D429" i="2"/>
  <c r="B429" i="2"/>
  <c r="D428" i="2"/>
  <c r="B428" i="2"/>
  <c r="D427" i="2"/>
  <c r="B427" i="2"/>
  <c r="D426" i="2"/>
  <c r="B426" i="2"/>
  <c r="D425" i="2"/>
  <c r="B425" i="2"/>
  <c r="D424" i="2"/>
  <c r="B424" i="2"/>
  <c r="D423" i="2"/>
  <c r="B423" i="2"/>
  <c r="D422" i="2"/>
  <c r="B422" i="2"/>
  <c r="D421" i="2"/>
  <c r="B421" i="2"/>
  <c r="D420" i="2"/>
  <c r="B420" i="2"/>
  <c r="D419" i="2"/>
  <c r="B419" i="2"/>
  <c r="D418" i="2"/>
  <c r="B418" i="2"/>
  <c r="D417" i="2"/>
  <c r="B417" i="2"/>
  <c r="D416" i="2"/>
  <c r="B416" i="2"/>
  <c r="D415" i="2"/>
  <c r="B415" i="2"/>
  <c r="D414" i="2"/>
  <c r="B414" i="2"/>
  <c r="D413" i="2"/>
  <c r="B413" i="2"/>
  <c r="D412" i="2"/>
  <c r="B412" i="2"/>
  <c r="D411" i="2"/>
  <c r="B411" i="2"/>
  <c r="D410" i="2"/>
  <c r="B410" i="2"/>
  <c r="D409" i="2"/>
  <c r="B409" i="2"/>
  <c r="D408" i="2"/>
  <c r="B408" i="2"/>
  <c r="D407" i="2"/>
  <c r="B407" i="2"/>
  <c r="D406" i="2"/>
  <c r="B406" i="2"/>
  <c r="D405" i="2"/>
  <c r="B405" i="2"/>
  <c r="D404" i="2"/>
  <c r="B404" i="2"/>
  <c r="D403" i="2"/>
  <c r="B403" i="2"/>
  <c r="D402" i="2"/>
  <c r="B402" i="2"/>
  <c r="D401" i="2"/>
  <c r="B401" i="2"/>
  <c r="D400" i="2"/>
  <c r="B400" i="2"/>
  <c r="D399" i="2"/>
  <c r="B399" i="2"/>
  <c r="D398" i="2"/>
  <c r="B398" i="2"/>
  <c r="D397" i="2"/>
  <c r="B397" i="2"/>
  <c r="D396" i="2"/>
  <c r="B396" i="2"/>
  <c r="D395" i="2"/>
  <c r="B395" i="2"/>
  <c r="D394" i="2"/>
  <c r="B394" i="2"/>
  <c r="D393" i="2"/>
  <c r="B393" i="2"/>
  <c r="D392" i="2"/>
  <c r="B392" i="2"/>
  <c r="D391" i="2"/>
  <c r="B391" i="2"/>
  <c r="D390" i="2"/>
  <c r="B390" i="2"/>
  <c r="D389" i="2"/>
  <c r="B389" i="2"/>
  <c r="D388" i="2"/>
  <c r="B388" i="2"/>
  <c r="D387" i="2"/>
  <c r="B387" i="2"/>
  <c r="D386" i="2"/>
  <c r="B386" i="2"/>
  <c r="D385" i="2"/>
  <c r="B385" i="2"/>
  <c r="D384" i="2"/>
  <c r="B384" i="2"/>
  <c r="D383" i="2"/>
  <c r="B383" i="2"/>
  <c r="D382" i="2"/>
  <c r="B382" i="2"/>
  <c r="D381" i="2"/>
  <c r="B381" i="2"/>
  <c r="D380" i="2"/>
  <c r="B380" i="2"/>
  <c r="D379" i="2"/>
  <c r="B379" i="2"/>
  <c r="D378" i="2"/>
  <c r="B378" i="2"/>
  <c r="D377" i="2"/>
  <c r="B377" i="2"/>
  <c r="D376" i="2"/>
  <c r="B376" i="2"/>
  <c r="D375" i="2"/>
  <c r="B375" i="2"/>
  <c r="D374" i="2"/>
  <c r="B374" i="2"/>
  <c r="D373" i="2"/>
  <c r="B373" i="2"/>
  <c r="D372" i="2"/>
  <c r="B372" i="2"/>
  <c r="D371" i="2"/>
  <c r="B371" i="2"/>
  <c r="D370" i="2"/>
  <c r="B370" i="2"/>
  <c r="D369" i="2"/>
  <c r="B369" i="2"/>
  <c r="D368" i="2"/>
  <c r="B368" i="2"/>
  <c r="D367" i="2"/>
  <c r="B367" i="2"/>
  <c r="D366" i="2"/>
  <c r="B366" i="2"/>
  <c r="D365" i="2"/>
  <c r="B365" i="2"/>
  <c r="D364" i="2"/>
  <c r="B364" i="2"/>
  <c r="D363" i="2"/>
  <c r="B363" i="2"/>
  <c r="D362" i="2"/>
  <c r="B362" i="2"/>
  <c r="D361" i="2"/>
  <c r="B361" i="2"/>
  <c r="D360" i="2"/>
  <c r="B360" i="2"/>
  <c r="D359" i="2"/>
  <c r="B359" i="2"/>
  <c r="D358" i="2"/>
  <c r="B358" i="2"/>
  <c r="D357" i="2"/>
  <c r="B357" i="2"/>
  <c r="D356" i="2"/>
  <c r="B356" i="2"/>
  <c r="D355" i="2"/>
  <c r="B355" i="2"/>
  <c r="D354" i="2"/>
  <c r="B354" i="2"/>
  <c r="D353" i="2"/>
  <c r="B353" i="2"/>
  <c r="D352" i="2"/>
  <c r="B352" i="2"/>
  <c r="D351" i="2"/>
  <c r="B351" i="2"/>
  <c r="D350" i="2"/>
  <c r="B350" i="2"/>
  <c r="D349" i="2"/>
  <c r="B349" i="2"/>
  <c r="D348" i="2"/>
  <c r="B348" i="2"/>
  <c r="D347" i="2"/>
  <c r="B347" i="2"/>
  <c r="D346" i="2"/>
  <c r="B346" i="2"/>
  <c r="D345" i="2"/>
  <c r="B345" i="2"/>
  <c r="D344" i="2"/>
  <c r="B344" i="2"/>
  <c r="D343" i="2"/>
  <c r="B343" i="2"/>
  <c r="D342" i="2"/>
  <c r="B342" i="2"/>
  <c r="D341" i="2"/>
  <c r="B341" i="2"/>
  <c r="D340" i="2"/>
  <c r="B340" i="2"/>
  <c r="D339" i="2"/>
  <c r="B339" i="2"/>
  <c r="D338" i="2"/>
  <c r="B338" i="2"/>
  <c r="D337" i="2"/>
  <c r="B337" i="2"/>
  <c r="D336" i="2"/>
  <c r="B336" i="2"/>
  <c r="D335" i="2"/>
  <c r="B335" i="2"/>
  <c r="D334" i="2"/>
  <c r="B334" i="2"/>
  <c r="D333" i="2"/>
  <c r="B333" i="2"/>
  <c r="D332" i="2"/>
  <c r="B332" i="2"/>
  <c r="D331" i="2"/>
  <c r="B331" i="2"/>
  <c r="D330" i="2"/>
  <c r="B330" i="2"/>
  <c r="D329" i="2"/>
  <c r="B329" i="2"/>
  <c r="D328" i="2"/>
  <c r="B328" i="2"/>
  <c r="D327" i="2"/>
  <c r="B327" i="2"/>
  <c r="D326" i="2"/>
  <c r="B326" i="2"/>
  <c r="D325" i="2"/>
  <c r="B325" i="2"/>
  <c r="D324" i="2"/>
  <c r="B324" i="2"/>
  <c r="D323" i="2"/>
  <c r="B323" i="2"/>
  <c r="D322" i="2"/>
  <c r="B322" i="2"/>
  <c r="D321" i="2"/>
  <c r="B321" i="2"/>
  <c r="D320" i="2"/>
  <c r="B320" i="2"/>
  <c r="D319" i="2"/>
  <c r="B319" i="2"/>
  <c r="D318" i="2"/>
  <c r="B318" i="2"/>
  <c r="D317" i="2"/>
  <c r="B317" i="2"/>
  <c r="D316" i="2"/>
  <c r="B316" i="2"/>
  <c r="D315" i="2"/>
  <c r="B315" i="2"/>
  <c r="D314" i="2"/>
  <c r="B314" i="2"/>
  <c r="D313" i="2"/>
  <c r="B313" i="2"/>
  <c r="D312" i="2"/>
  <c r="B312" i="2"/>
  <c r="D311" i="2"/>
  <c r="B311" i="2"/>
  <c r="D310" i="2"/>
  <c r="B310" i="2"/>
  <c r="D309" i="2"/>
  <c r="B309" i="2"/>
  <c r="D308" i="2"/>
  <c r="B308" i="2"/>
  <c r="D307" i="2"/>
  <c r="B307" i="2"/>
  <c r="D306" i="2"/>
  <c r="B306" i="2"/>
  <c r="D305" i="2"/>
  <c r="B305" i="2"/>
  <c r="D304" i="2"/>
  <c r="B304" i="2"/>
  <c r="D303" i="2"/>
  <c r="B303" i="2"/>
  <c r="D302" i="2"/>
  <c r="B302" i="2"/>
  <c r="D301" i="2"/>
  <c r="B301" i="2"/>
  <c r="D300" i="2"/>
  <c r="B300" i="2"/>
  <c r="D299" i="2"/>
  <c r="B299" i="2"/>
  <c r="D298" i="2"/>
  <c r="B298" i="2"/>
  <c r="D297" i="2"/>
  <c r="B297" i="2"/>
  <c r="D296" i="2"/>
  <c r="B296" i="2"/>
  <c r="D295" i="2"/>
  <c r="B295" i="2"/>
  <c r="D294" i="2"/>
  <c r="B294" i="2"/>
  <c r="D293" i="2"/>
  <c r="B293" i="2"/>
  <c r="D292" i="2"/>
  <c r="B292" i="2"/>
  <c r="D291" i="2"/>
  <c r="B291" i="2"/>
  <c r="D290" i="2"/>
  <c r="B290" i="2"/>
  <c r="D289" i="2"/>
  <c r="B289" i="2"/>
  <c r="D288" i="2"/>
  <c r="B288" i="2"/>
  <c r="D287" i="2"/>
  <c r="B287" i="2"/>
  <c r="D286" i="2"/>
  <c r="B286" i="2"/>
  <c r="D285" i="2"/>
  <c r="B285" i="2"/>
  <c r="D284" i="2"/>
  <c r="B284" i="2"/>
  <c r="D283" i="2"/>
  <c r="B283" i="2"/>
  <c r="D282" i="2"/>
  <c r="B282" i="2"/>
  <c r="D281" i="2"/>
  <c r="B281" i="2"/>
  <c r="D280" i="2"/>
  <c r="B280" i="2"/>
  <c r="D279" i="2"/>
  <c r="B279" i="2"/>
  <c r="D278" i="2"/>
  <c r="B278" i="2"/>
  <c r="D277" i="2"/>
  <c r="B277" i="2"/>
  <c r="D276" i="2"/>
  <c r="B276" i="2"/>
  <c r="D275" i="2"/>
  <c r="B275" i="2"/>
  <c r="D274" i="2"/>
  <c r="B274" i="2"/>
  <c r="D273" i="2"/>
  <c r="B273" i="2"/>
  <c r="D272" i="2"/>
  <c r="B272" i="2"/>
  <c r="D271" i="2"/>
  <c r="B271" i="2"/>
  <c r="D270" i="2"/>
  <c r="B270" i="2"/>
  <c r="D269" i="2"/>
  <c r="B269" i="2"/>
  <c r="D268" i="2"/>
  <c r="B268" i="2"/>
  <c r="D267" i="2"/>
  <c r="B267" i="2"/>
  <c r="D266" i="2"/>
  <c r="B266" i="2"/>
  <c r="D265" i="2"/>
  <c r="B265" i="2"/>
  <c r="D264" i="2"/>
  <c r="B264" i="2"/>
  <c r="D263" i="2"/>
  <c r="B263" i="2"/>
  <c r="D262" i="2"/>
  <c r="B262" i="2"/>
  <c r="D261" i="2"/>
  <c r="B261" i="2"/>
  <c r="D260" i="2"/>
  <c r="B260" i="2"/>
  <c r="D259" i="2"/>
  <c r="B259" i="2"/>
  <c r="D258" i="2"/>
  <c r="B258" i="2"/>
  <c r="D257" i="2"/>
  <c r="B257" i="2"/>
  <c r="D256" i="2"/>
  <c r="B256" i="2"/>
  <c r="D255" i="2"/>
  <c r="B255" i="2"/>
  <c r="D254" i="2"/>
  <c r="B254" i="2"/>
  <c r="D253" i="2"/>
  <c r="B253" i="2"/>
  <c r="D252" i="2"/>
  <c r="B252" i="2"/>
  <c r="D251" i="2"/>
  <c r="B251" i="2"/>
  <c r="D250" i="2"/>
  <c r="B250" i="2"/>
  <c r="D249" i="2"/>
  <c r="B249" i="2"/>
  <c r="D248" i="2"/>
  <c r="B248" i="2"/>
  <c r="D247" i="2"/>
  <c r="B247" i="2"/>
  <c r="D246" i="2"/>
  <c r="B246" i="2"/>
  <c r="D245" i="2"/>
  <c r="B245" i="2"/>
  <c r="D244" i="2"/>
  <c r="B244" i="2"/>
  <c r="D243" i="2"/>
  <c r="B243" i="2"/>
  <c r="D242" i="2"/>
  <c r="B242" i="2"/>
  <c r="D241" i="2"/>
  <c r="B241" i="2"/>
  <c r="D240" i="2"/>
  <c r="B240" i="2"/>
  <c r="D239" i="2"/>
  <c r="B239" i="2"/>
  <c r="D238" i="2"/>
  <c r="B238" i="2"/>
  <c r="D237" i="2"/>
  <c r="B237" i="2"/>
  <c r="D236" i="2"/>
  <c r="B236" i="2"/>
  <c r="D235" i="2"/>
  <c r="B235" i="2"/>
  <c r="D234" i="2"/>
  <c r="B234" i="2"/>
  <c r="D233" i="2"/>
  <c r="B233" i="2"/>
  <c r="D232" i="2"/>
  <c r="B232" i="2"/>
  <c r="D231" i="2"/>
  <c r="B231" i="2"/>
  <c r="D230" i="2"/>
  <c r="B230" i="2"/>
  <c r="D229" i="2"/>
  <c r="B229" i="2"/>
  <c r="D228" i="2"/>
  <c r="B228" i="2"/>
  <c r="D227" i="2"/>
  <c r="B227" i="2"/>
  <c r="D226" i="2"/>
  <c r="B226" i="2"/>
  <c r="D225" i="2"/>
  <c r="B225" i="2"/>
  <c r="D224" i="2"/>
  <c r="B224" i="2"/>
  <c r="D223" i="2"/>
  <c r="B223" i="2"/>
  <c r="D222" i="2"/>
  <c r="B222" i="2"/>
  <c r="D221" i="2"/>
  <c r="B221" i="2"/>
  <c r="D220" i="2"/>
  <c r="B220" i="2"/>
  <c r="D219" i="2"/>
  <c r="B219" i="2"/>
  <c r="D218" i="2"/>
  <c r="B218" i="2"/>
  <c r="D217" i="2"/>
  <c r="B217" i="2"/>
  <c r="D216" i="2"/>
  <c r="B216" i="2"/>
  <c r="D215" i="2"/>
  <c r="B215" i="2"/>
  <c r="D214" i="2"/>
  <c r="B214" i="2"/>
  <c r="D213" i="2"/>
  <c r="B213" i="2"/>
  <c r="D212" i="2"/>
  <c r="B212" i="2"/>
  <c r="D211" i="2"/>
  <c r="B211" i="2"/>
  <c r="D210" i="2"/>
  <c r="B210" i="2"/>
  <c r="D209" i="2"/>
  <c r="B209" i="2"/>
  <c r="D208" i="2"/>
  <c r="B208" i="2"/>
  <c r="D207" i="2"/>
  <c r="B207" i="2"/>
  <c r="D206" i="2"/>
  <c r="B206" i="2"/>
  <c r="D205" i="2"/>
  <c r="B205" i="2"/>
  <c r="D204" i="2"/>
  <c r="B204" i="2"/>
  <c r="D203" i="2"/>
  <c r="B203" i="2"/>
  <c r="D202" i="2"/>
  <c r="B202" i="2"/>
  <c r="D201" i="2"/>
  <c r="B201" i="2"/>
  <c r="D200" i="2"/>
  <c r="B200" i="2"/>
  <c r="D199" i="2"/>
  <c r="B199" i="2"/>
  <c r="D198" i="2"/>
  <c r="B198" i="2"/>
  <c r="D197" i="2"/>
  <c r="B197" i="2"/>
  <c r="D196" i="2"/>
  <c r="B196" i="2"/>
  <c r="D195" i="2"/>
  <c r="B195" i="2"/>
  <c r="D194" i="2"/>
  <c r="B194" i="2"/>
  <c r="D193" i="2"/>
  <c r="B193" i="2"/>
  <c r="D192" i="2"/>
  <c r="B192" i="2"/>
  <c r="D191" i="2"/>
  <c r="B191" i="2"/>
  <c r="D190" i="2"/>
  <c r="B190" i="2"/>
  <c r="D189" i="2"/>
  <c r="B189" i="2"/>
  <c r="D188" i="2"/>
  <c r="B188" i="2"/>
  <c r="D187" i="2"/>
  <c r="B187" i="2"/>
  <c r="D186" i="2"/>
  <c r="B186" i="2"/>
  <c r="D185" i="2"/>
  <c r="B185" i="2"/>
  <c r="D184" i="2"/>
  <c r="B184" i="2"/>
  <c r="D183" i="2"/>
  <c r="B183" i="2"/>
  <c r="D182" i="2"/>
  <c r="B182" i="2"/>
  <c r="D181" i="2"/>
  <c r="B181" i="2"/>
  <c r="D180" i="2"/>
  <c r="B180" i="2"/>
  <c r="D179" i="2"/>
  <c r="B179" i="2"/>
  <c r="D178" i="2"/>
  <c r="B178" i="2"/>
  <c r="D177" i="2"/>
  <c r="B177" i="2"/>
  <c r="D176" i="2"/>
  <c r="B176" i="2"/>
  <c r="D175" i="2"/>
  <c r="B175" i="2"/>
  <c r="D174" i="2"/>
  <c r="B174" i="2"/>
  <c r="D173" i="2"/>
  <c r="B173" i="2"/>
  <c r="D172" i="2"/>
  <c r="B172" i="2"/>
  <c r="D171" i="2"/>
  <c r="B171" i="2"/>
  <c r="D170" i="2"/>
  <c r="B170" i="2"/>
  <c r="D169" i="2"/>
  <c r="B169" i="2"/>
  <c r="D168" i="2"/>
  <c r="B168" i="2"/>
  <c r="D167" i="2"/>
  <c r="B167" i="2"/>
  <c r="D166" i="2"/>
  <c r="B166" i="2"/>
  <c r="D165" i="2"/>
  <c r="B165" i="2"/>
  <c r="D164" i="2"/>
  <c r="B164" i="2"/>
  <c r="D163" i="2"/>
  <c r="B163" i="2"/>
  <c r="D162" i="2"/>
  <c r="B162" i="2"/>
  <c r="D161" i="2"/>
  <c r="B161" i="2"/>
  <c r="D160" i="2"/>
  <c r="B160" i="2"/>
  <c r="D159" i="2"/>
  <c r="B159" i="2"/>
  <c r="D158" i="2"/>
  <c r="B158" i="2"/>
  <c r="D157" i="2"/>
  <c r="B157" i="2"/>
  <c r="D156" i="2"/>
  <c r="B156" i="2"/>
  <c r="D155" i="2"/>
  <c r="B155" i="2"/>
  <c r="D154" i="2"/>
  <c r="B154" i="2"/>
  <c r="D153" i="2"/>
  <c r="B153" i="2"/>
  <c r="D152" i="2"/>
  <c r="B152" i="2"/>
  <c r="D151" i="2"/>
  <c r="B151" i="2"/>
  <c r="D150" i="2"/>
  <c r="B150" i="2"/>
  <c r="D149" i="2"/>
  <c r="B149" i="2"/>
  <c r="D148" i="2"/>
  <c r="B148" i="2"/>
  <c r="D147" i="2"/>
  <c r="B147" i="2"/>
  <c r="D146" i="2"/>
  <c r="B146" i="2"/>
  <c r="D145" i="2"/>
  <c r="B145" i="2"/>
  <c r="D144" i="2"/>
  <c r="B144" i="2"/>
  <c r="D143" i="2"/>
  <c r="B143" i="2"/>
  <c r="D142" i="2"/>
  <c r="B142" i="2"/>
  <c r="D141" i="2"/>
  <c r="B141" i="2"/>
  <c r="D140" i="2"/>
  <c r="B140" i="2"/>
  <c r="D139" i="2"/>
  <c r="B139" i="2"/>
  <c r="D138" i="2"/>
  <c r="B138" i="2"/>
  <c r="D137" i="2"/>
  <c r="B137" i="2"/>
  <c r="D136" i="2"/>
  <c r="B136" i="2"/>
  <c r="D135" i="2"/>
  <c r="B135" i="2"/>
  <c r="D134" i="2"/>
  <c r="B134" i="2"/>
  <c r="D133" i="2"/>
  <c r="B133" i="2"/>
  <c r="D132" i="2"/>
  <c r="B132" i="2"/>
  <c r="D131" i="2"/>
  <c r="B131" i="2"/>
  <c r="D130" i="2"/>
  <c r="B130" i="2"/>
  <c r="D129" i="2"/>
  <c r="B129" i="2"/>
  <c r="D128" i="2"/>
  <c r="B128" i="2"/>
  <c r="D127" i="2"/>
  <c r="B127" i="2"/>
  <c r="D126" i="2"/>
  <c r="B126" i="2"/>
  <c r="D125" i="2"/>
  <c r="B125" i="2"/>
  <c r="D124" i="2"/>
  <c r="B124" i="2"/>
  <c r="D123" i="2"/>
  <c r="B123" i="2"/>
  <c r="D122" i="2"/>
  <c r="B122" i="2"/>
  <c r="D121" i="2"/>
  <c r="B121" i="2"/>
  <c r="D120" i="2"/>
  <c r="B120" i="2"/>
  <c r="D119" i="2"/>
  <c r="B119" i="2"/>
  <c r="D118" i="2"/>
  <c r="B118" i="2"/>
  <c r="D117" i="2"/>
  <c r="B117" i="2"/>
  <c r="D116" i="2"/>
  <c r="B116" i="2"/>
  <c r="D115" i="2"/>
  <c r="B115" i="2"/>
  <c r="D114" i="2"/>
  <c r="B114" i="2"/>
  <c r="D113" i="2"/>
  <c r="B113" i="2"/>
  <c r="D112" i="2"/>
  <c r="B112" i="2"/>
  <c r="D111" i="2"/>
  <c r="B111" i="2"/>
  <c r="D110" i="2"/>
  <c r="B110" i="2"/>
  <c r="D109" i="2"/>
  <c r="B109" i="2"/>
  <c r="D108" i="2"/>
  <c r="B108" i="2"/>
  <c r="D107" i="2"/>
  <c r="B107" i="2"/>
  <c r="D106" i="2"/>
  <c r="B106" i="2"/>
  <c r="D105" i="2"/>
  <c r="B105" i="2"/>
  <c r="D104" i="2"/>
  <c r="B104" i="2"/>
  <c r="D103" i="2"/>
  <c r="B103" i="2"/>
  <c r="D102" i="2"/>
  <c r="B102" i="2"/>
  <c r="D101" i="2"/>
  <c r="B101" i="2"/>
  <c r="D100" i="2"/>
  <c r="B100" i="2"/>
  <c r="D99" i="2"/>
  <c r="B99" i="2"/>
  <c r="D98" i="2"/>
  <c r="B98" i="2"/>
  <c r="D97" i="2"/>
  <c r="B97" i="2"/>
  <c r="D96" i="2"/>
  <c r="B96" i="2"/>
  <c r="D95" i="2"/>
  <c r="B95" i="2"/>
  <c r="D94" i="2"/>
  <c r="B94" i="2"/>
  <c r="D93" i="2"/>
  <c r="B93" i="2"/>
  <c r="D92" i="2"/>
  <c r="B92" i="2"/>
  <c r="D91" i="2"/>
  <c r="B91" i="2"/>
  <c r="D90" i="2"/>
  <c r="B90" i="2"/>
  <c r="D89" i="2"/>
  <c r="B89" i="2"/>
  <c r="D88" i="2"/>
  <c r="B88" i="2"/>
  <c r="D87" i="2"/>
  <c r="B87" i="2"/>
  <c r="D86" i="2"/>
  <c r="B86" i="2"/>
  <c r="D85" i="2"/>
  <c r="B85" i="2"/>
  <c r="D84" i="2"/>
  <c r="B84" i="2"/>
  <c r="D83" i="2"/>
  <c r="B83" i="2"/>
  <c r="D82" i="2"/>
  <c r="B82" i="2"/>
  <c r="D81" i="2"/>
  <c r="B81" i="2"/>
  <c r="D80" i="2"/>
  <c r="B80" i="2"/>
  <c r="D79" i="2"/>
  <c r="B79" i="2"/>
  <c r="D78" i="2"/>
  <c r="B78" i="2"/>
  <c r="D77" i="2"/>
  <c r="B77" i="2"/>
  <c r="D76" i="2"/>
  <c r="B76" i="2"/>
  <c r="D75" i="2"/>
  <c r="B75" i="2"/>
  <c r="D74" i="2"/>
  <c r="B74" i="2"/>
  <c r="D73" i="2"/>
  <c r="B73" i="2"/>
  <c r="D72" i="2"/>
  <c r="B72" i="2"/>
  <c r="D71" i="2"/>
  <c r="B71" i="2"/>
  <c r="D70" i="2"/>
  <c r="B70" i="2"/>
  <c r="D69" i="2"/>
  <c r="B69" i="2"/>
  <c r="D68" i="2"/>
  <c r="B68" i="2"/>
  <c r="D67" i="2"/>
  <c r="B67" i="2"/>
  <c r="D66" i="2"/>
  <c r="B66" i="2"/>
  <c r="D65" i="2"/>
  <c r="B65" i="2"/>
  <c r="D64" i="2"/>
  <c r="B64" i="2"/>
  <c r="D63" i="2"/>
  <c r="B63" i="2"/>
  <c r="D62" i="2"/>
  <c r="B62" i="2"/>
  <c r="D61" i="2"/>
  <c r="B61" i="2"/>
  <c r="D60" i="2"/>
  <c r="B60" i="2"/>
  <c r="D59" i="2"/>
  <c r="B59" i="2"/>
  <c r="D58" i="2"/>
  <c r="B58" i="2"/>
  <c r="D57" i="2"/>
  <c r="B57" i="2"/>
  <c r="D56" i="2"/>
  <c r="B56" i="2"/>
  <c r="D55" i="2"/>
  <c r="B55" i="2"/>
  <c r="D54" i="2"/>
  <c r="B54" i="2"/>
  <c r="D53" i="2"/>
  <c r="B53" i="2"/>
  <c r="D52" i="2"/>
  <c r="B52" i="2"/>
  <c r="D51" i="2"/>
  <c r="B51" i="2"/>
  <c r="D50" i="2"/>
  <c r="B50" i="2"/>
  <c r="D49" i="2"/>
  <c r="B49" i="2"/>
  <c r="D48" i="2"/>
  <c r="B48" i="2"/>
  <c r="D47" i="2"/>
  <c r="B47" i="2"/>
  <c r="D46" i="2"/>
  <c r="B46" i="2"/>
  <c r="D45" i="2"/>
  <c r="B45" i="2"/>
  <c r="D44" i="2"/>
  <c r="B44" i="2"/>
  <c r="D43" i="2"/>
  <c r="B43" i="2"/>
  <c r="D42" i="2"/>
  <c r="B42" i="2"/>
  <c r="D41" i="2"/>
  <c r="B41" i="2"/>
  <c r="D40" i="2"/>
  <c r="B40" i="2"/>
  <c r="D39" i="2"/>
  <c r="B39" i="2"/>
  <c r="D38" i="2"/>
  <c r="B38" i="2"/>
  <c r="D37" i="2"/>
  <c r="B37" i="2"/>
  <c r="D36" i="2"/>
  <c r="B36" i="2"/>
  <c r="D35" i="2"/>
  <c r="B35" i="2"/>
  <c r="D34" i="2"/>
  <c r="B34" i="2"/>
  <c r="D33" i="2"/>
  <c r="B33" i="2"/>
  <c r="D32" i="2"/>
  <c r="B32" i="2"/>
  <c r="D31" i="2"/>
  <c r="B31" i="2"/>
  <c r="D30" i="2"/>
  <c r="B30" i="2"/>
  <c r="D29" i="2"/>
  <c r="B29" i="2"/>
  <c r="D28" i="2"/>
  <c r="B28" i="2"/>
  <c r="D27" i="2"/>
  <c r="B27" i="2"/>
  <c r="D26" i="2"/>
  <c r="B26" i="2"/>
  <c r="D25" i="2"/>
  <c r="B25" i="2"/>
  <c r="D24" i="2"/>
  <c r="B24" i="2"/>
  <c r="D23" i="2"/>
  <c r="B23" i="2"/>
  <c r="D22" i="2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</calcChain>
</file>

<file path=xl/sharedStrings.xml><?xml version="1.0" encoding="utf-8"?>
<sst xmlns="http://schemas.openxmlformats.org/spreadsheetml/2006/main" count="1450" uniqueCount="476">
  <si>
    <t>STT</t>
  </si>
  <si>
    <t>Họ và tên</t>
  </si>
  <si>
    <t>Ngày sinh</t>
  </si>
  <si>
    <t>Dân tộc</t>
  </si>
  <si>
    <t>Đoàn Thiên An</t>
  </si>
  <si>
    <t>Nữ</t>
  </si>
  <si>
    <t>Kinh</t>
  </si>
  <si>
    <t>Nguyễn Thành An</t>
  </si>
  <si>
    <t>Nam</t>
  </si>
  <si>
    <t>Bùi Quang Anh</t>
  </si>
  <si>
    <t>Doãn Phương Anh</t>
  </si>
  <si>
    <t>Đinh Thị Mai Lan Anh</t>
  </si>
  <si>
    <t>Đoàn Thị Quỳnh Anh</t>
  </si>
  <si>
    <t>Đỗ Tuấn Anh</t>
  </si>
  <si>
    <t>Hoàng Ngọc Phương Anh</t>
  </si>
  <si>
    <t>Hoàng Việt Anh</t>
  </si>
  <si>
    <t>Lương Đức Anh</t>
  </si>
  <si>
    <t>Lương Thị Tú Anh</t>
  </si>
  <si>
    <t>Mai Hà Anh</t>
  </si>
  <si>
    <t>Ngô Thị Phương Anh</t>
  </si>
  <si>
    <t>Nguyễn Ngọc Anh</t>
  </si>
  <si>
    <t>Nguyễn Thế Anh</t>
  </si>
  <si>
    <t>Nguyễn Thị Lan Anh</t>
  </si>
  <si>
    <t>Nguyễn Thị Phương Anh</t>
  </si>
  <si>
    <t>Nguyễn Thị Thảo Anh</t>
  </si>
  <si>
    <t>Nguyễn Thị Vân Anh</t>
  </si>
  <si>
    <t>Nguyễn Tiến Anh</t>
  </si>
  <si>
    <t>Nguyễn Tuấn Anh</t>
  </si>
  <si>
    <t>Nguyễn Vân Anh</t>
  </si>
  <si>
    <t>Nguyễn Việt Anh</t>
  </si>
  <si>
    <t>Phạm Thị Minh Anh</t>
  </si>
  <si>
    <t>Phạm Thị Vân Anh</t>
  </si>
  <si>
    <t>Phạm Thùy Anh</t>
  </si>
  <si>
    <t>kinh</t>
  </si>
  <si>
    <t>Tạ Tuấn Anh</t>
  </si>
  <si>
    <t>Trần Nam Anh</t>
  </si>
  <si>
    <t>Trần Thế Anh</t>
  </si>
  <si>
    <t>Trần Thị Mai Anh</t>
  </si>
  <si>
    <t>Trần Tiến Anh</t>
  </si>
  <si>
    <t>Vũ Hà Anh</t>
  </si>
  <si>
    <t>Vũ Ngọc Anh</t>
  </si>
  <si>
    <t>Vũ Thị Lan Anh</t>
  </si>
  <si>
    <t>Vũ Tuấn Anh</t>
  </si>
  <si>
    <t>Vũ Việt Anh</t>
  </si>
  <si>
    <t>Chu Thị Ngọc Ánh</t>
  </si>
  <si>
    <t>Lương Ngọc Ánh</t>
  </si>
  <si>
    <t>Nguyễn Thị Ngọc Ánh</t>
  </si>
  <si>
    <t>Trần Thị Ngọc Ánh</t>
  </si>
  <si>
    <t>Vũ Thị Ngọc Ánh</t>
  </si>
  <si>
    <t>Trần Doãn Bách</t>
  </si>
  <si>
    <t>Phạm Lương Bằng</t>
  </si>
  <si>
    <t>Chu Thiên Bình</t>
  </si>
  <si>
    <t>Đoàn Ánh Cẩm Bình</t>
  </si>
  <si>
    <t>Phạm Thanh Bình</t>
  </si>
  <si>
    <t>An Thị Ngọc Bích</t>
  </si>
  <si>
    <t>Dương Quốc Cần</t>
  </si>
  <si>
    <t>Đoàn Thị Minh Châu</t>
  </si>
  <si>
    <t>Vũ Minh Châu</t>
  </si>
  <si>
    <t>Nguyễn Linh Chi</t>
  </si>
  <si>
    <t>Phạm Lan Chi</t>
  </si>
  <si>
    <t>Phạm Phương Chi</t>
  </si>
  <si>
    <t>Phạm Thị Linh Chi</t>
  </si>
  <si>
    <t>Vũ Quỳnh Chi</t>
  </si>
  <si>
    <t>Vũ Ngọc Chiến</t>
  </si>
  <si>
    <t>Nguyễn Văn Chung</t>
  </si>
  <si>
    <t>Nguyễn Thế Công</t>
  </si>
  <si>
    <t>Phạm Chí Công</t>
  </si>
  <si>
    <t>Trần Văn Công</t>
  </si>
  <si>
    <t>Nguyễn Mạnh Cường</t>
  </si>
  <si>
    <t>Trần Đình Cường</t>
  </si>
  <si>
    <t>Trần Mạnh Cường</t>
  </si>
  <si>
    <t>Trương Khánh Diệp</t>
  </si>
  <si>
    <t>Lương Thị Thùy Dung</t>
  </si>
  <si>
    <t>Nguyễn Thùy Dung</t>
  </si>
  <si>
    <t>Lê Đức Duy</t>
  </si>
  <si>
    <t>Lương Đức Duy</t>
  </si>
  <si>
    <t>Phạm Ngọc Duy</t>
  </si>
  <si>
    <t>Phùng Văn Duy</t>
  </si>
  <si>
    <t>An Thị Thùy Duyên</t>
  </si>
  <si>
    <t>Lê Thị Mỹ Duyên</t>
  </si>
  <si>
    <t>Nguyễn Thị Duyên</t>
  </si>
  <si>
    <t>Nguyễn Thị Thu Duyên</t>
  </si>
  <si>
    <t>Trần Thị Mỹ Duyên</t>
  </si>
  <si>
    <t>Vũ Mỹ Duyên</t>
  </si>
  <si>
    <t>Vũ Thị Cẩm Duyên</t>
  </si>
  <si>
    <t>Bùi Đức Dũng</t>
  </si>
  <si>
    <t>Bùi Trí Dũng</t>
  </si>
  <si>
    <t>Đào Tiến Dũng</t>
  </si>
  <si>
    <t>Đỗ Mạnh Dũng</t>
  </si>
  <si>
    <t>Đỗ Tiến Dũng</t>
  </si>
  <si>
    <t>Lê Minh Dũng</t>
  </si>
  <si>
    <t>Lương Trí Dũng</t>
  </si>
  <si>
    <t>Mường</t>
  </si>
  <si>
    <t>Đoàn Đức Dương</t>
  </si>
  <si>
    <t>Lê Quý Dương</t>
  </si>
  <si>
    <t>Nguyễn Thùy Dương</t>
  </si>
  <si>
    <t>Nguyễn Tùng Dương</t>
  </si>
  <si>
    <t>Phạm Thị Thùy Dương</t>
  </si>
  <si>
    <t>Vũ Hồng Dương</t>
  </si>
  <si>
    <t>Vũ Thị Thùy Dương</t>
  </si>
  <si>
    <t>Vũ Thùy Dương</t>
  </si>
  <si>
    <t>Nguyễn Tuấn Anh Đài</t>
  </si>
  <si>
    <t>Đoàn Trọng Đại</t>
  </si>
  <si>
    <t>Trần Huy Đại</t>
  </si>
  <si>
    <t>Nguyễn Quang Đạo</t>
  </si>
  <si>
    <t>Đỗ Tiến Đạt</t>
  </si>
  <si>
    <t>Nguyễn Đăng Đạt</t>
  </si>
  <si>
    <t>Nguyễn Phạm Tiến Đạt</t>
  </si>
  <si>
    <t>Nguyễn Tiến Đạt</t>
  </si>
  <si>
    <t>Nguyễn Văn Đạt</t>
  </si>
  <si>
    <t>Phạm Hữu Đạt</t>
  </si>
  <si>
    <t>Phạm Tuấn Đạt</t>
  </si>
  <si>
    <t>Trần Tiến Đạt</t>
  </si>
  <si>
    <t>Vũ Tá Đạt</t>
  </si>
  <si>
    <t>Nguyễn Hải Đăng</t>
  </si>
  <si>
    <t>Phạm Hải Đăng</t>
  </si>
  <si>
    <t>Trần Minh Độ</t>
  </si>
  <si>
    <t>Trần Thế Được</t>
  </si>
  <si>
    <t>Nguyễn Việt Trí Đức</t>
  </si>
  <si>
    <t>Phạm Trung Đức</t>
  </si>
  <si>
    <t>Trần Hữu Huy Đức</t>
  </si>
  <si>
    <t>Nguyễn Hoàng Gia</t>
  </si>
  <si>
    <t>Đỗ Hương Giang</t>
  </si>
  <si>
    <t>Đỗ Thị Hương Giang</t>
  </si>
  <si>
    <t>Đỗ Trà Giang</t>
  </si>
  <si>
    <t>Hoàng Trường Giang</t>
  </si>
  <si>
    <t>Lê Hương Giang</t>
  </si>
  <si>
    <t>Lê Minh Giang</t>
  </si>
  <si>
    <t>Lê Thị Trà Giang</t>
  </si>
  <si>
    <t>Lương Thủy Trường Giang</t>
  </si>
  <si>
    <t>Lương Trường Giang</t>
  </si>
  <si>
    <t>Nguyễn Đình Giang</t>
  </si>
  <si>
    <t>Nguyễn Hương Giang</t>
  </si>
  <si>
    <t>Nguyễn Văn Giang</t>
  </si>
  <si>
    <t>Vũ Hương Giang</t>
  </si>
  <si>
    <t>Bùi Thu Hà</t>
  </si>
  <si>
    <t>Chu Thị Thu Hà</t>
  </si>
  <si>
    <t>Dương Thị Hà</t>
  </si>
  <si>
    <t>Đoàn Việt Hà</t>
  </si>
  <si>
    <t>Lê Vũ Hà</t>
  </si>
  <si>
    <t>Nguyễn Hoàng Hà</t>
  </si>
  <si>
    <t>Nguyễn Thanh Hà</t>
  </si>
  <si>
    <t>Nguyễn Thị Thanh Hà</t>
  </si>
  <si>
    <t>Trần Đức Hà</t>
  </si>
  <si>
    <t>Trần Thu Hà</t>
  </si>
  <si>
    <t>Vũ Thu Hà</t>
  </si>
  <si>
    <t>Nguyễn Hoàng Hải</t>
  </si>
  <si>
    <t>Trần Thị Hồng Hải</t>
  </si>
  <si>
    <t>Vũ Thúy Hải</t>
  </si>
  <si>
    <t>Trần Thị Hảo</t>
  </si>
  <si>
    <t>Tày</t>
  </si>
  <si>
    <t>Phạm Thị Khánh Hạ</t>
  </si>
  <si>
    <t>Nguyễn Thị Mỹ Hạnh</t>
  </si>
  <si>
    <t>Phan Thị Hồng Hạnh</t>
  </si>
  <si>
    <t>Lương Minh Hằng</t>
  </si>
  <si>
    <t>Tạ Minh Hằng</t>
  </si>
  <si>
    <t>Nguyễn Thị Hân</t>
  </si>
  <si>
    <t>Nguyễn Thị Ngọc Hân</t>
  </si>
  <si>
    <t>Phạm Thị Phương Hậu</t>
  </si>
  <si>
    <t>Đoàn Trung Hiếu</t>
  </si>
  <si>
    <t>Nguyễn Minh Hiếu</t>
  </si>
  <si>
    <t>Phạm Minh Hiếu</t>
  </si>
  <si>
    <t>Phạm Trung Hiếu</t>
  </si>
  <si>
    <t>Trần Huy Hiếu</t>
  </si>
  <si>
    <t>Vũ Minh Hiếu</t>
  </si>
  <si>
    <t>Vũ Văn Hiếu</t>
  </si>
  <si>
    <t>Nguyễn Ngọc Hiển</t>
  </si>
  <si>
    <t>Phạm Đỗ Vinh Hiển</t>
  </si>
  <si>
    <t>An Đức Hiệp</t>
  </si>
  <si>
    <t>Hoàng Đức Hiệp</t>
  </si>
  <si>
    <t>Lê Hoàng Hiệp</t>
  </si>
  <si>
    <t>Nguyễn Cảnh Hiệu</t>
  </si>
  <si>
    <t>Phạm Minh Hiệu</t>
  </si>
  <si>
    <t>Phạm Văn Hiệu</t>
  </si>
  <si>
    <t>Nguyễn Quỳnh Hoa</t>
  </si>
  <si>
    <t>Vũ Thị Hoa</t>
  </si>
  <si>
    <t>Lê Xuân Hoan</t>
  </si>
  <si>
    <t>Nguyễn Thị Thu Hoài</t>
  </si>
  <si>
    <t>Đoàn Thị Ngọc Hoàn</t>
  </si>
  <si>
    <t>Trần Thị Hoàn</t>
  </si>
  <si>
    <t>Vũ Minh Hoàn</t>
  </si>
  <si>
    <t>Lê Việt Hoàng</t>
  </si>
  <si>
    <t>Nguyễn Huy Hoàng</t>
  </si>
  <si>
    <t>Nguyễn Việt Hoàng</t>
  </si>
  <si>
    <t>Trần Đăng Hoàng</t>
  </si>
  <si>
    <t>Vũ Huy Hoàng</t>
  </si>
  <si>
    <t>Quách Ngọc Hoán</t>
  </si>
  <si>
    <t>Trần Thị Hòa</t>
  </si>
  <si>
    <t>Nguyễn Thị Hồng</t>
  </si>
  <si>
    <t>Vũ Thị Hồng</t>
  </si>
  <si>
    <t>Phạm Xuân Huấn</t>
  </si>
  <si>
    <t>Quách Thị Huê</t>
  </si>
  <si>
    <t>Đoàn Ngọc Đức Huy</t>
  </si>
  <si>
    <t>Nguyễn Văn Huy</t>
  </si>
  <si>
    <t>Trần Gia Huy</t>
  </si>
  <si>
    <t>Trần Quang Huy</t>
  </si>
  <si>
    <t>Bùi Thị Khánh Huyền</t>
  </si>
  <si>
    <t>Lương Thị Khánh Huyền</t>
  </si>
  <si>
    <t>Nguyễn Thanh Huyền</t>
  </si>
  <si>
    <t>Nguyễn Thị Thúy Huyền</t>
  </si>
  <si>
    <t>Phạm Thị Thanh Huyền</t>
  </si>
  <si>
    <t>Phạm Thu Huyền</t>
  </si>
  <si>
    <t>Trần Thu Huyền</t>
  </si>
  <si>
    <t>Trần Văn Huyến</t>
  </si>
  <si>
    <t>Đinh Việt Hùng</t>
  </si>
  <si>
    <t>Lương Hữu Hùng</t>
  </si>
  <si>
    <t>Quách Đại Hùng</t>
  </si>
  <si>
    <t>Trần Việt Hùng</t>
  </si>
  <si>
    <t>Bùi Tuấn Hưng</t>
  </si>
  <si>
    <t>Lương Duy Hưng</t>
  </si>
  <si>
    <t>Nguyễn Văn Trí Hưng</t>
  </si>
  <si>
    <t>Bùi Thị Diệu Hương</t>
  </si>
  <si>
    <t>Lê Thị Thu Hương</t>
  </si>
  <si>
    <t>Nguyễn Linh Hương</t>
  </si>
  <si>
    <t>Nguyễn Thị Mai Hương</t>
  </si>
  <si>
    <t>Nguyễn Thị Thu Hương</t>
  </si>
  <si>
    <t>Trần Thị Hương</t>
  </si>
  <si>
    <t>Trần Thị Mai Hương</t>
  </si>
  <si>
    <t>Đỗ Thị Thúy Hường</t>
  </si>
  <si>
    <t>Nguyễn Thị Hường</t>
  </si>
  <si>
    <t>Phạm Thị Thu Hường</t>
  </si>
  <si>
    <t>Trần Thị Hường</t>
  </si>
  <si>
    <t>Trần Thu Hường</t>
  </si>
  <si>
    <t>Lê Minh Khang</t>
  </si>
  <si>
    <t>Lương Quốc Khánh</t>
  </si>
  <si>
    <t>Bùi Đăng Khải</t>
  </si>
  <si>
    <t>Lương Xuân Khải</t>
  </si>
  <si>
    <t>Đặng Trung Kiên</t>
  </si>
  <si>
    <t>Phan Trung Kiên</t>
  </si>
  <si>
    <t>Phạm Trung Kiên</t>
  </si>
  <si>
    <t>Chu Thị Lan</t>
  </si>
  <si>
    <t>Nguyễn Thị Hương Lan</t>
  </si>
  <si>
    <t>Phạm Thị Hương Lan</t>
  </si>
  <si>
    <t>Trần Thanh Lâm</t>
  </si>
  <si>
    <t>Tạ Thị Ngọc Lệ</t>
  </si>
  <si>
    <t>Vũ Nhật Lệ</t>
  </si>
  <si>
    <t>Bùi Ngọc Linh</t>
  </si>
  <si>
    <t>Đặng Thảo Linh</t>
  </si>
  <si>
    <t>Hoàng Thị Mỹ Linh</t>
  </si>
  <si>
    <t>Nguyễn Thị Linh</t>
  </si>
  <si>
    <t>Nguyễn Thị Diệu Linh</t>
  </si>
  <si>
    <t>Nguyễn Thị Mai Linh</t>
  </si>
  <si>
    <t>Nguyễn Thị Thùy Linh</t>
  </si>
  <si>
    <t>Nguyễn Thùy Linh</t>
  </si>
  <si>
    <t>Phạm Hưng Linh</t>
  </si>
  <si>
    <t>Phạm Thị Linh</t>
  </si>
  <si>
    <t>Trần Thị Khánh Linh</t>
  </si>
  <si>
    <t>Trần Thị Thùy Linh</t>
  </si>
  <si>
    <t>Vũ Hà Linh</t>
  </si>
  <si>
    <t>Vũ Phương Linh</t>
  </si>
  <si>
    <t>Vũ Thị Thùy Linh</t>
  </si>
  <si>
    <t>Vũ Thùy Linh</t>
  </si>
  <si>
    <t>Trần Đức Lĩnh</t>
  </si>
  <si>
    <t>Tạ Thị Bích Loan</t>
  </si>
  <si>
    <t>Lương Huy Long</t>
  </si>
  <si>
    <t>Nguyễn Khắc Long</t>
  </si>
  <si>
    <t>Vũ Bảo Long</t>
  </si>
  <si>
    <t>Trần Văn Lộc</t>
  </si>
  <si>
    <t>Văn Tất Thành Lộc</t>
  </si>
  <si>
    <t>Trần Văn Luân</t>
  </si>
  <si>
    <t>Trần Đức Lương</t>
  </si>
  <si>
    <t>Trương Đức Lương</t>
  </si>
  <si>
    <t>An Thị Hương Ly</t>
  </si>
  <si>
    <t>Vũ Thị Ly</t>
  </si>
  <si>
    <t>Trần Thị Lý</t>
  </si>
  <si>
    <t>Đoàn Thị Ngọc Mai</t>
  </si>
  <si>
    <t>Nguyễn Ngọc Mai</t>
  </si>
  <si>
    <t>Nguyễn Tuyết Mai</t>
  </si>
  <si>
    <t>Phạm Đoàn Phương Mai</t>
  </si>
  <si>
    <t>Phạm Thị Phương Mai</t>
  </si>
  <si>
    <t>Trần Phan Kiều Mai</t>
  </si>
  <si>
    <t>Phạm Như Mạnh</t>
  </si>
  <si>
    <t>Vũ Trọng Mạnh</t>
  </si>
  <si>
    <t>Đinh Thị Hồng Minh</t>
  </si>
  <si>
    <t>Nguyễn Đức Minh</t>
  </si>
  <si>
    <t>Phạm Dương Minh</t>
  </si>
  <si>
    <t>Trần Công Minh</t>
  </si>
  <si>
    <t>Vũ Công Minh</t>
  </si>
  <si>
    <t>Vũ Văn Minh</t>
  </si>
  <si>
    <t>Phạm Hữu Mong</t>
  </si>
  <si>
    <t>Trần Hà My</t>
  </si>
  <si>
    <t>Trần Thị Trà My</t>
  </si>
  <si>
    <t>Dương Văn Nam</t>
  </si>
  <si>
    <t>Đỗ Quảng Nam</t>
  </si>
  <si>
    <t>Nguyễn Thị Phương Nam</t>
  </si>
  <si>
    <t>Nguyễn Trung Nam</t>
  </si>
  <si>
    <t>Trần Phương Nam</t>
  </si>
  <si>
    <t>Vũ Hoài Nam</t>
  </si>
  <si>
    <t>Vũ Thế Nam</t>
  </si>
  <si>
    <t>Cao Thị Thúy Nga</t>
  </si>
  <si>
    <t>Nguyễn Thị Nga</t>
  </si>
  <si>
    <t>Nguyễn Thị Hồng Nga</t>
  </si>
  <si>
    <t>Phạm Thị Nguyệt Nga</t>
  </si>
  <si>
    <t>Bùi Thị Thùy Ngân</t>
  </si>
  <si>
    <t>Hoàng Khánh Ngân</t>
  </si>
  <si>
    <t>Vũ Thảo Ngân</t>
  </si>
  <si>
    <t>Lê Minh Nghĩa</t>
  </si>
  <si>
    <t>Phan Đoàn Minh Nghĩa</t>
  </si>
  <si>
    <t>Dương Bích Ngọc</t>
  </si>
  <si>
    <t>Hoàng Thị Huyền Ngọc</t>
  </si>
  <si>
    <t>Phạm Bích Ngọc</t>
  </si>
  <si>
    <t>Trần Thị Ngọc</t>
  </si>
  <si>
    <t>Vũ Phạm Bảo Ngọc</t>
  </si>
  <si>
    <t>Vũ Thị Bích Ngọc</t>
  </si>
  <si>
    <t>Dương Thị Nguyên</t>
  </si>
  <si>
    <t>Trần Trung Nguyên</t>
  </si>
  <si>
    <t>Lê Thị Ánh Nguyệt</t>
  </si>
  <si>
    <t>Nguyễn Thị Minh Nguyệt</t>
  </si>
  <si>
    <t>Đoàn Thu Nhàn</t>
  </si>
  <si>
    <t>Vũ Trọng Nhân</t>
  </si>
  <si>
    <t>Phạm Quang Nhất</t>
  </si>
  <si>
    <t>Trần Văn Nhất</t>
  </si>
  <si>
    <t>Phạm Xuân Nhật</t>
  </si>
  <si>
    <t>Nguyễn Trần Ngọc Nhi</t>
  </si>
  <si>
    <t>Nguyễn Hồng Nhinh</t>
  </si>
  <si>
    <t>Lương Thị Phương Nhung</t>
  </si>
  <si>
    <t>Nguyễn Tuyết Nhung</t>
  </si>
  <si>
    <t>Vũ Thị Hồng Nhung</t>
  </si>
  <si>
    <t>Vũ Quỳnh Như</t>
  </si>
  <si>
    <t>Đoàn Thị Kiều Oanh</t>
  </si>
  <si>
    <t>Nguyễn Tấn Phát</t>
  </si>
  <si>
    <t>Dương Thành Phong</t>
  </si>
  <si>
    <t>Nguyễn Khắc Phong</t>
  </si>
  <si>
    <t>Nguyễn Tuấn Phong</t>
  </si>
  <si>
    <t>Vũ Chí Phong</t>
  </si>
  <si>
    <t>Nguyễn Tất Phóng</t>
  </si>
  <si>
    <t>Nguyễn Đức Phú</t>
  </si>
  <si>
    <t>Phạm Đình Phú</t>
  </si>
  <si>
    <t>An Trọng Phúc</t>
  </si>
  <si>
    <t>Đỗ Đình Phúc</t>
  </si>
  <si>
    <t>Phạm Quang Phúc</t>
  </si>
  <si>
    <t>Phạm Thị Phúc</t>
  </si>
  <si>
    <t>Vũ Thế Phúc</t>
  </si>
  <si>
    <t>Lương Quỳnh Phương</t>
  </si>
  <si>
    <t>Nguyễn Mai Phương</t>
  </si>
  <si>
    <t>Trần Thị Phương</t>
  </si>
  <si>
    <t>Trần Thị Huyền Phương</t>
  </si>
  <si>
    <t>Phạm Minh Phượng</t>
  </si>
  <si>
    <t>Vũ Thị Phượng</t>
  </si>
  <si>
    <t>Ngô Minh Quang</t>
  </si>
  <si>
    <t>Trần Đình Quang</t>
  </si>
  <si>
    <t>Bùi Ngọc Quân</t>
  </si>
  <si>
    <t>Lương Đức Quân</t>
  </si>
  <si>
    <t>Lương Mạnh Quân</t>
  </si>
  <si>
    <t>Phạm Hồng Quân</t>
  </si>
  <si>
    <t>Trần Hải Quân</t>
  </si>
  <si>
    <t>Lê Hồng Quốc</t>
  </si>
  <si>
    <t>Nguyễn Bảo Quốc</t>
  </si>
  <si>
    <t>Nguyễn Thị Quyên</t>
  </si>
  <si>
    <t>Phạm Ánh Quyên</t>
  </si>
  <si>
    <t>Vũ Thủy Quyên</t>
  </si>
  <si>
    <t>Kiều Duy Quyền</t>
  </si>
  <si>
    <t>Vũ Đức Quyền</t>
  </si>
  <si>
    <t>Nguyễn Thị Diễm Quỳnh</t>
  </si>
  <si>
    <t>Nguyễn Thị Ngọc Quỳnh</t>
  </si>
  <si>
    <t>Phạm Hương Quỳnh</t>
  </si>
  <si>
    <t>Trần Thị Diễm Quỳnh</t>
  </si>
  <si>
    <t>Vũ Hương Quỳnh</t>
  </si>
  <si>
    <t>Trần Trọng Quý</t>
  </si>
  <si>
    <t>Trần Hợp Sang</t>
  </si>
  <si>
    <t>Nguyễn Ngọc Sáng</t>
  </si>
  <si>
    <t>Lê Hồng Sơn</t>
  </si>
  <si>
    <t>Vũ Minh Sơn</t>
  </si>
  <si>
    <t>Vũ Đức Tài</t>
  </si>
  <si>
    <t>Phạm Vũ Tâm</t>
  </si>
  <si>
    <t>Bùi Quang Tân</t>
  </si>
  <si>
    <t>Nguyễn Tiến Thành</t>
  </si>
  <si>
    <t>Trần Đình Thành</t>
  </si>
  <si>
    <t>Trần Văn Thành</t>
  </si>
  <si>
    <t>Bùi Phương Thảo</t>
  </si>
  <si>
    <t>Đoàn Thị Thu Thảo</t>
  </si>
  <si>
    <t>Đỗ Phương Thảo</t>
  </si>
  <si>
    <t>Lê Phương Thảo</t>
  </si>
  <si>
    <t>Lê Thanh Thảo</t>
  </si>
  <si>
    <t>Lương Minh Thảo</t>
  </si>
  <si>
    <t>Nguyễn Phương Thảo</t>
  </si>
  <si>
    <t>Nguyễn Thị Phương Thảo</t>
  </si>
  <si>
    <t>Phạm Thị Bích Thảo</t>
  </si>
  <si>
    <t>Phạm Thị Phương Thảo</t>
  </si>
  <si>
    <t>Trần Thị Phương Thảo</t>
  </si>
  <si>
    <t>Trần Thị Thu Thảo</t>
  </si>
  <si>
    <t>Bùi Đăng Thiên</t>
  </si>
  <si>
    <t>Nguyễn Đức Thiện</t>
  </si>
  <si>
    <t>Vũ Tiến Thịnh</t>
  </si>
  <si>
    <t>Hà Trung Thông</t>
  </si>
  <si>
    <t>Hoàng Thị Minh Thu</t>
  </si>
  <si>
    <t>Nguyễn Thị Thuận</t>
  </si>
  <si>
    <t>Hoàng Thanh Thùy</t>
  </si>
  <si>
    <t>Hoàng Thị Phương Thùy</t>
  </si>
  <si>
    <t>Lê Thị Phương Thùy</t>
  </si>
  <si>
    <t>Nguyễn Thị Thanh Thùy</t>
  </si>
  <si>
    <t>Phạm Thị Thúy</t>
  </si>
  <si>
    <t>Trần Thị Ngọc Thúy</t>
  </si>
  <si>
    <t>Vũ Thị Thanh Thúy</t>
  </si>
  <si>
    <t>Hoàng Thị Bích Thủy</t>
  </si>
  <si>
    <t>Nguyễn Thị Thủy</t>
  </si>
  <si>
    <t>Trần Thị Thủy</t>
  </si>
  <si>
    <t>Lê Anh Thư</t>
  </si>
  <si>
    <t>Nguyễn Thị Hoài Thương</t>
  </si>
  <si>
    <t>Vũ Thị Thưởng</t>
  </si>
  <si>
    <t>Trần Văn Thứ</t>
  </si>
  <si>
    <t>Nguyễn Thị Thủy Tiên</t>
  </si>
  <si>
    <t>Lê Xuân Tiệp</t>
  </si>
  <si>
    <t>Hoàng Ngọc Toàn</t>
  </si>
  <si>
    <t>Lê Hữu Toàn</t>
  </si>
  <si>
    <t>Đinh Thị Trang</t>
  </si>
  <si>
    <t>Đỗ Huyền Trang</t>
  </si>
  <si>
    <t>Đỗ Thị Quỳnh Trang</t>
  </si>
  <si>
    <t>Đỗ Thu Trang</t>
  </si>
  <si>
    <t>Lương Thị Huyền Trang</t>
  </si>
  <si>
    <t>Nguyễn Hạ Trang</t>
  </si>
  <si>
    <t>Nguyễn Minh Trang</t>
  </si>
  <si>
    <t>Nguyễn Quỳnh Đoan Trang</t>
  </si>
  <si>
    <t>Nguyễn Thị Thu Trang</t>
  </si>
  <si>
    <t>Nguyễn Thị Thùy Trang</t>
  </si>
  <si>
    <t>Phạm Nguyễn Thu Trang</t>
  </si>
  <si>
    <t>Phạm Thị Huyền Trang</t>
  </si>
  <si>
    <t>Phạm Thu Trang</t>
  </si>
  <si>
    <t>Trần Hà Trang</t>
  </si>
  <si>
    <t>Trần Thị Quỳnh Trang</t>
  </si>
  <si>
    <t>Trần Thị Thu Trang</t>
  </si>
  <si>
    <t>Võ Thị Huyền Trang</t>
  </si>
  <si>
    <t>Vũ Hà Trang</t>
  </si>
  <si>
    <t>Vũ Thị Trà</t>
  </si>
  <si>
    <t>Đoàn Bảo Trâm</t>
  </si>
  <si>
    <t>Phạm Hoàng Song Trâm</t>
  </si>
  <si>
    <t>Trần Minh Trí</t>
  </si>
  <si>
    <t>Hoàng Văn Trung</t>
  </si>
  <si>
    <t>Nguyễn Thành Trung</t>
  </si>
  <si>
    <t>Vũ Thành Trung</t>
  </si>
  <si>
    <t>Nguyễn Hùng Trường</t>
  </si>
  <si>
    <t>Trần Quang Trường</t>
  </si>
  <si>
    <t>Nguyễn Anh Tuân</t>
  </si>
  <si>
    <t>Phạm Văn Tuân</t>
  </si>
  <si>
    <t>Lê Minh Tuấn</t>
  </si>
  <si>
    <t>Lương Ngọc Tuấn</t>
  </si>
  <si>
    <t>Phạm Minh Tuấn</t>
  </si>
  <si>
    <t>Nguyễn Tất Tuyên</t>
  </si>
  <si>
    <t>Hoàng Thị Thanh Thanh Tuyền</t>
  </si>
  <si>
    <t>Vũ Công Tuyền</t>
  </si>
  <si>
    <t>Nguyễn Thị Tuyết</t>
  </si>
  <si>
    <t>Đoàn Ngọc Tùng</t>
  </si>
  <si>
    <t>Nguyễn Thanh Tùng</t>
  </si>
  <si>
    <t>Nguyễn Thanh Tú</t>
  </si>
  <si>
    <t>Phạm Anh Tú</t>
  </si>
  <si>
    <t>Trần Thị Tươi</t>
  </si>
  <si>
    <t>Phạm Mạnh Tưởng</t>
  </si>
  <si>
    <t>Phạm Ngọc Tưởng</t>
  </si>
  <si>
    <t>Nguyễn Thị Uyên</t>
  </si>
  <si>
    <t>Nguyễn Thị Thu Uyên</t>
  </si>
  <si>
    <t>Cao Cẩm Vân</t>
  </si>
  <si>
    <t>Nguyễn Mỹ Vân</t>
  </si>
  <si>
    <t>Nguyễn Thị Ngọc Vân</t>
  </si>
  <si>
    <t>Vũ Khánh Vân</t>
  </si>
  <si>
    <t>Lê Hữu Việt</t>
  </si>
  <si>
    <t>Nguyễn Đức Việt</t>
  </si>
  <si>
    <t>Vũ Quang Vinh</t>
  </si>
  <si>
    <t>Nguyễn Linh Vũ</t>
  </si>
  <si>
    <t>Phạm Huy Long Vũ</t>
  </si>
  <si>
    <t>Trần Hữu Vũ</t>
  </si>
  <si>
    <t>An Thị Tường Vy</t>
  </si>
  <si>
    <t>Lê Lưu Hà Vy</t>
  </si>
  <si>
    <t>Phạm Thảo Vy</t>
  </si>
  <si>
    <t>Phạm Viết Xuân</t>
  </si>
  <si>
    <t>Đỗ Thị Hồng Yến</t>
  </si>
  <si>
    <t>Nguyễn Thị Yến</t>
  </si>
  <si>
    <t>Nguyễn Thị Hải Yến</t>
  </si>
  <si>
    <t>SBD</t>
  </si>
  <si>
    <t>GT</t>
  </si>
  <si>
    <t>TRƯỜNG THPT TIÊN LỮ</t>
  </si>
  <si>
    <t>DANH SÁCH HỌC SINH TRÚNG TUYỂN KỲ THI TUYỂN SINH VÀO LỚP 10</t>
  </si>
  <si>
    <t>NĂM HỌC 2020 - 2021</t>
  </si>
  <si>
    <t>Tiên Lữ, ngày 25 tháng 7 năm 2020</t>
  </si>
  <si>
    <t>Hiệu trưởng</t>
  </si>
  <si>
    <t>Ghi chú</t>
  </si>
  <si>
    <t>Vũ Thanh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</si>
</sst>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1"/>
  <sheetViews>
    <sheetView showGridLines="0" tabSelected="1" topLeftCell="A476" workbookViewId="0">
      <selection activeCell="D491" sqref="D491:G491"/>
    </sheetView>
  </sheetViews>
  <sheetFormatPr defaultRowHeight="15" x14ac:dyDescent="0.25"/>
  <cols>
    <col min="1" max="1" width="5.42578125" bestFit="1" customWidth="1"/>
    <col min="2" max="2" width="9" style="2" bestFit="1" customWidth="1"/>
    <col min="3" max="3" width="31" bestFit="1" customWidth="1"/>
    <col min="4" max="4" width="13.5703125" bestFit="1" customWidth="1"/>
    <col min="5" max="5" width="8.140625" style="2" customWidth="1"/>
    <col min="6" max="6" width="9.5703125" style="2" customWidth="1"/>
    <col min="7" max="7" width="21" style="2" customWidth="1"/>
  </cols>
  <sheetData>
    <row r="1" spans="1:7" s="1" customFormat="1" ht="15" customHeight="1" x14ac:dyDescent="0.25">
      <c r="A1" s="17" t="s">
        <v>469</v>
      </c>
      <c r="B1" s="17"/>
      <c r="C1" s="17"/>
      <c r="D1" s="3"/>
      <c r="E1" s="3"/>
      <c r="F1" s="3"/>
      <c r="G1" s="12"/>
    </row>
    <row r="2" spans="1:7" s="1" customFormat="1" ht="15" customHeight="1" x14ac:dyDescent="0.25">
      <c r="A2" s="3"/>
      <c r="B2" s="3"/>
      <c r="C2" s="3"/>
      <c r="D2" s="3"/>
      <c r="E2" s="3"/>
      <c r="F2" s="3"/>
      <c r="G2" s="12"/>
    </row>
    <row r="3" spans="1:7" s="1" customFormat="1" ht="15" customHeight="1" x14ac:dyDescent="0.25">
      <c r="B3" s="13"/>
      <c r="C3" s="18" t="s">
        <v>470</v>
      </c>
      <c r="D3" s="18"/>
      <c r="E3" s="18"/>
      <c r="F3" s="18"/>
      <c r="G3" s="18"/>
    </row>
    <row r="4" spans="1:7" s="1" customFormat="1" ht="15" customHeight="1" x14ac:dyDescent="0.25">
      <c r="B4" s="13"/>
      <c r="C4" s="18" t="s">
        <v>471</v>
      </c>
      <c r="D4" s="18"/>
      <c r="E4" s="18"/>
      <c r="F4" s="18"/>
      <c r="G4" s="18"/>
    </row>
    <row r="5" spans="1:7" s="1" customFormat="1" ht="15" customHeight="1" x14ac:dyDescent="0.25">
      <c r="A5" s="15"/>
      <c r="B5" s="15"/>
      <c r="C5" s="15"/>
      <c r="D5" s="15"/>
      <c r="E5" s="15"/>
      <c r="F5" s="15"/>
      <c r="G5" s="14"/>
    </row>
    <row r="6" spans="1:7" s="1" customFormat="1" ht="16.5" x14ac:dyDescent="0.25">
      <c r="A6" s="5" t="s">
        <v>0</v>
      </c>
      <c r="B6" s="5" t="s">
        <v>467</v>
      </c>
      <c r="C6" s="5" t="s">
        <v>1</v>
      </c>
      <c r="D6" s="5" t="s">
        <v>2</v>
      </c>
      <c r="E6" s="5" t="s">
        <v>468</v>
      </c>
      <c r="F6" s="5" t="s">
        <v>3</v>
      </c>
      <c r="G6" s="5" t="s">
        <v>474</v>
      </c>
    </row>
    <row r="7" spans="1:7" s="1" customFormat="1" ht="21.75" customHeight="1" x14ac:dyDescent="0.25">
      <c r="A7" s="6">
        <v>1</v>
      </c>
      <c r="B7" s="6" t="str">
        <f>TEXT("000020","000000")</f>
        <v>000020</v>
      </c>
      <c r="C7" s="7" t="s">
        <v>4</v>
      </c>
      <c r="D7" s="7" t="str">
        <f>TEXT("26/04/2005","dd/mm/yyyy")</f>
        <v>26/04/2005</v>
      </c>
      <c r="E7" s="6" t="s">
        <v>5</v>
      </c>
      <c r="F7" s="6" t="s">
        <v>6</v>
      </c>
      <c r="G7" s="6"/>
    </row>
    <row r="8" spans="1:7" s="1" customFormat="1" ht="21.75" customHeight="1" x14ac:dyDescent="0.25">
      <c r="A8" s="8">
        <v>2</v>
      </c>
      <c r="B8" s="8" t="str">
        <f>TEXT("000057","000000")</f>
        <v>000057</v>
      </c>
      <c r="C8" s="9" t="s">
        <v>7</v>
      </c>
      <c r="D8" s="9" t="str">
        <f>TEXT("28/10/2005","dd/mm/yyyy")</f>
        <v>28/10/2005</v>
      </c>
      <c r="E8" s="8" t="s">
        <v>8</v>
      </c>
      <c r="F8" s="8" t="s">
        <v>6</v>
      </c>
      <c r="G8" s="8"/>
    </row>
    <row r="9" spans="1:7" s="1" customFormat="1" ht="21.75" customHeight="1" x14ac:dyDescent="0.25">
      <c r="A9" s="6">
        <v>3</v>
      </c>
      <c r="B9" s="8" t="str">
        <f>TEXT("000119","000000")</f>
        <v>000119</v>
      </c>
      <c r="C9" s="9" t="s">
        <v>9</v>
      </c>
      <c r="D9" s="9" t="str">
        <f>TEXT("11/04/2005","dd/mm/yyyy")</f>
        <v>11/04/2005</v>
      </c>
      <c r="E9" s="8" t="s">
        <v>8</v>
      </c>
      <c r="F9" s="8" t="s">
        <v>6</v>
      </c>
      <c r="G9" s="8"/>
    </row>
    <row r="10" spans="1:7" s="1" customFormat="1" ht="21.75" customHeight="1" x14ac:dyDescent="0.25">
      <c r="A10" s="8">
        <v>4</v>
      </c>
      <c r="B10" s="8" t="str">
        <f>TEXT("000162","000000")</f>
        <v>000162</v>
      </c>
      <c r="C10" s="9" t="s">
        <v>10</v>
      </c>
      <c r="D10" s="9" t="str">
        <f>TEXT("04/08/2005","dd/mm/yyyy")</f>
        <v>04/08/2005</v>
      </c>
      <c r="E10" s="8" t="s">
        <v>5</v>
      </c>
      <c r="F10" s="8" t="s">
        <v>6</v>
      </c>
      <c r="G10" s="8"/>
    </row>
    <row r="11" spans="1:7" s="1" customFormat="1" ht="21.75" customHeight="1" x14ac:dyDescent="0.25">
      <c r="A11" s="6">
        <v>5</v>
      </c>
      <c r="B11" s="8" t="str">
        <f>TEXT("000295","000000")</f>
        <v>000295</v>
      </c>
      <c r="C11" s="9" t="s">
        <v>11</v>
      </c>
      <c r="D11" s="9" t="str">
        <f>TEXT("22/10/2005","dd/mm/yyyy")</f>
        <v>22/10/2005</v>
      </c>
      <c r="E11" s="8" t="s">
        <v>5</v>
      </c>
      <c r="F11" s="8" t="s">
        <v>6</v>
      </c>
      <c r="G11" s="8"/>
    </row>
    <row r="12" spans="1:7" s="1" customFormat="1" ht="21.75" customHeight="1" x14ac:dyDescent="0.25">
      <c r="A12" s="8">
        <v>6</v>
      </c>
      <c r="B12" s="8" t="str">
        <f>TEXT("000305","000000")</f>
        <v>000305</v>
      </c>
      <c r="C12" s="9" t="s">
        <v>12</v>
      </c>
      <c r="D12" s="9" t="str">
        <f>TEXT("21/07/2005","dd/mm/yyyy")</f>
        <v>21/07/2005</v>
      </c>
      <c r="E12" s="8" t="s">
        <v>5</v>
      </c>
      <c r="F12" s="8" t="s">
        <v>6</v>
      </c>
      <c r="G12" s="8"/>
    </row>
    <row r="13" spans="1:7" s="1" customFormat="1" ht="21.75" customHeight="1" x14ac:dyDescent="0.25">
      <c r="A13" s="6">
        <v>7</v>
      </c>
      <c r="B13" s="8" t="str">
        <f>TEXT("000371","000000")</f>
        <v>000371</v>
      </c>
      <c r="C13" s="9" t="s">
        <v>13</v>
      </c>
      <c r="D13" s="9" t="str">
        <f>TEXT("18/10/2005","dd/mm/yyyy")</f>
        <v>18/10/2005</v>
      </c>
      <c r="E13" s="8" t="s">
        <v>8</v>
      </c>
      <c r="F13" s="8" t="s">
        <v>6</v>
      </c>
      <c r="G13" s="8"/>
    </row>
    <row r="14" spans="1:7" s="1" customFormat="1" ht="21.75" customHeight="1" x14ac:dyDescent="0.25">
      <c r="A14" s="8">
        <v>8</v>
      </c>
      <c r="B14" s="8" t="str">
        <f>TEXT("000400","000000")</f>
        <v>000400</v>
      </c>
      <c r="C14" s="9" t="s">
        <v>14</v>
      </c>
      <c r="D14" s="9" t="str">
        <f>TEXT("24/12/2005","dd/mm/yyyy")</f>
        <v>24/12/2005</v>
      </c>
      <c r="E14" s="8" t="s">
        <v>5</v>
      </c>
      <c r="F14" s="8" t="s">
        <v>6</v>
      </c>
      <c r="G14" s="8"/>
    </row>
    <row r="15" spans="1:7" s="1" customFormat="1" ht="21.75" customHeight="1" x14ac:dyDescent="0.25">
      <c r="A15" s="6">
        <v>9</v>
      </c>
      <c r="B15" s="8" t="str">
        <f>TEXT("000431","000000")</f>
        <v>000431</v>
      </c>
      <c r="C15" s="9" t="s">
        <v>15</v>
      </c>
      <c r="D15" s="9" t="str">
        <f>TEXT("24/02/2005","dd/mm/yyyy")</f>
        <v>24/02/2005</v>
      </c>
      <c r="E15" s="8" t="s">
        <v>8</v>
      </c>
      <c r="F15" s="8" t="s">
        <v>6</v>
      </c>
      <c r="G15" s="8"/>
    </row>
    <row r="16" spans="1:7" s="1" customFormat="1" ht="21.75" customHeight="1" x14ac:dyDescent="0.25">
      <c r="A16" s="8">
        <v>10</v>
      </c>
      <c r="B16" s="8" t="str">
        <f>TEXT("000532","000000")</f>
        <v>000532</v>
      </c>
      <c r="C16" s="9" t="s">
        <v>16</v>
      </c>
      <c r="D16" s="9" t="str">
        <f>TEXT("06/01/2005","dd/mm/yyyy")</f>
        <v>06/01/2005</v>
      </c>
      <c r="E16" s="8" t="s">
        <v>8</v>
      </c>
      <c r="F16" s="8" t="s">
        <v>6</v>
      </c>
      <c r="G16" s="8"/>
    </row>
    <row r="17" spans="1:7" s="1" customFormat="1" ht="21.75" customHeight="1" x14ac:dyDescent="0.25">
      <c r="A17" s="6">
        <v>11</v>
      </c>
      <c r="B17" s="8" t="str">
        <f>TEXT("000539","000000")</f>
        <v>000539</v>
      </c>
      <c r="C17" s="9" t="s">
        <v>17</v>
      </c>
      <c r="D17" s="9" t="str">
        <f>TEXT("18/09/2005","dd/mm/yyyy")</f>
        <v>18/09/2005</v>
      </c>
      <c r="E17" s="8" t="s">
        <v>5</v>
      </c>
      <c r="F17" s="8" t="s">
        <v>6</v>
      </c>
      <c r="G17" s="8"/>
    </row>
    <row r="18" spans="1:7" s="1" customFormat="1" ht="21.75" customHeight="1" x14ac:dyDescent="0.25">
      <c r="A18" s="8">
        <v>12</v>
      </c>
      <c r="B18" s="8" t="str">
        <f>TEXT("000565","000000")</f>
        <v>000565</v>
      </c>
      <c r="C18" s="9" t="s">
        <v>18</v>
      </c>
      <c r="D18" s="9" t="str">
        <f>TEXT("12/07/2005","dd/mm/yyyy")</f>
        <v>12/07/2005</v>
      </c>
      <c r="E18" s="8" t="s">
        <v>5</v>
      </c>
      <c r="F18" s="8" t="s">
        <v>6</v>
      </c>
      <c r="G18" s="8"/>
    </row>
    <row r="19" spans="1:7" s="1" customFormat="1" ht="21.75" customHeight="1" x14ac:dyDescent="0.25">
      <c r="A19" s="6">
        <v>13</v>
      </c>
      <c r="B19" s="8" t="str">
        <f>TEXT("000593","000000")</f>
        <v>000593</v>
      </c>
      <c r="C19" s="9" t="s">
        <v>19</v>
      </c>
      <c r="D19" s="9" t="str">
        <f>TEXT("12/07/2005","dd/mm/yyyy")</f>
        <v>12/07/2005</v>
      </c>
      <c r="E19" s="8" t="s">
        <v>5</v>
      </c>
      <c r="F19" s="8" t="s">
        <v>6</v>
      </c>
      <c r="G19" s="8"/>
    </row>
    <row r="20" spans="1:7" s="1" customFormat="1" ht="21.75" customHeight="1" x14ac:dyDescent="0.25">
      <c r="A20" s="8">
        <v>14</v>
      </c>
      <c r="B20" s="8" t="str">
        <f>TEXT("000695","000000")</f>
        <v>000695</v>
      </c>
      <c r="C20" s="9" t="s">
        <v>20</v>
      </c>
      <c r="D20" s="9" t="str">
        <f>TEXT("02/12/2005","dd/mm/yyyy")</f>
        <v>02/12/2005</v>
      </c>
      <c r="E20" s="8" t="s">
        <v>5</v>
      </c>
      <c r="F20" s="8" t="s">
        <v>6</v>
      </c>
      <c r="G20" s="8"/>
    </row>
    <row r="21" spans="1:7" s="1" customFormat="1" ht="21.75" customHeight="1" x14ac:dyDescent="0.25">
      <c r="A21" s="6">
        <v>15</v>
      </c>
      <c r="B21" s="8" t="str">
        <f>TEXT("000769","000000")</f>
        <v>000769</v>
      </c>
      <c r="C21" s="9" t="s">
        <v>21</v>
      </c>
      <c r="D21" s="9" t="str">
        <f>TEXT("28/5/2005","dd/mm/yyyy")</f>
        <v>28/05/2005</v>
      </c>
      <c r="E21" s="8" t="s">
        <v>8</v>
      </c>
      <c r="F21" s="8" t="s">
        <v>6</v>
      </c>
      <c r="G21" s="8"/>
    </row>
    <row r="22" spans="1:7" s="1" customFormat="1" ht="21.75" customHeight="1" x14ac:dyDescent="0.25">
      <c r="A22" s="8">
        <v>16</v>
      </c>
      <c r="B22" s="8" t="str">
        <f>TEXT("000779","000000")</f>
        <v>000779</v>
      </c>
      <c r="C22" s="9" t="s">
        <v>21</v>
      </c>
      <c r="D22" s="9" t="str">
        <f>TEXT("23/03/2005","dd/mm/yyyy")</f>
        <v>23/03/2005</v>
      </c>
      <c r="E22" s="8" t="s">
        <v>8</v>
      </c>
      <c r="F22" s="8" t="s">
        <v>6</v>
      </c>
      <c r="G22" s="8"/>
    </row>
    <row r="23" spans="1:7" s="1" customFormat="1" ht="21.75" customHeight="1" x14ac:dyDescent="0.25">
      <c r="A23" s="6">
        <v>17</v>
      </c>
      <c r="B23" s="8" t="str">
        <f>TEXT("000814","000000")</f>
        <v>000814</v>
      </c>
      <c r="C23" s="9" t="s">
        <v>22</v>
      </c>
      <c r="D23" s="9" t="str">
        <f>TEXT("10/09/2005","dd/mm/yyyy")</f>
        <v>10/09/2005</v>
      </c>
      <c r="E23" s="8" t="s">
        <v>5</v>
      </c>
      <c r="F23" s="8" t="s">
        <v>6</v>
      </c>
      <c r="G23" s="8"/>
    </row>
    <row r="24" spans="1:7" s="1" customFormat="1" ht="21.75" customHeight="1" x14ac:dyDescent="0.25">
      <c r="A24" s="8">
        <v>18</v>
      </c>
      <c r="B24" s="8" t="str">
        <f>TEXT("000825","000000")</f>
        <v>000825</v>
      </c>
      <c r="C24" s="9" t="s">
        <v>22</v>
      </c>
      <c r="D24" s="9" t="str">
        <f>TEXT("05/03/2005","dd/mm/yyyy")</f>
        <v>05/03/2005</v>
      </c>
      <c r="E24" s="8" t="s">
        <v>5</v>
      </c>
      <c r="F24" s="8" t="s">
        <v>6</v>
      </c>
      <c r="G24" s="8"/>
    </row>
    <row r="25" spans="1:7" s="1" customFormat="1" ht="21.75" customHeight="1" x14ac:dyDescent="0.25">
      <c r="A25" s="6">
        <v>19</v>
      </c>
      <c r="B25" s="8" t="str">
        <f>TEXT("000880","000000")</f>
        <v>000880</v>
      </c>
      <c r="C25" s="9" t="s">
        <v>23</v>
      </c>
      <c r="D25" s="9" t="str">
        <f>TEXT("02/11/2005","dd/mm/yyyy")</f>
        <v>02/11/2005</v>
      </c>
      <c r="E25" s="8" t="s">
        <v>5</v>
      </c>
      <c r="F25" s="8" t="s">
        <v>6</v>
      </c>
      <c r="G25" s="8"/>
    </row>
    <row r="26" spans="1:7" s="1" customFormat="1" ht="21.75" customHeight="1" x14ac:dyDescent="0.25">
      <c r="A26" s="8">
        <v>20</v>
      </c>
      <c r="B26" s="8" t="str">
        <f>TEXT("000917","000000")</f>
        <v>000917</v>
      </c>
      <c r="C26" s="9" t="s">
        <v>24</v>
      </c>
      <c r="D26" s="9" t="str">
        <f>TEXT("20/08/2005","dd/mm/yyyy")</f>
        <v>20/08/2005</v>
      </c>
      <c r="E26" s="8" t="s">
        <v>5</v>
      </c>
      <c r="F26" s="8" t="s">
        <v>6</v>
      </c>
      <c r="G26" s="8"/>
    </row>
    <row r="27" spans="1:7" s="1" customFormat="1" ht="21.75" customHeight="1" x14ac:dyDescent="0.25">
      <c r="A27" s="6">
        <v>21</v>
      </c>
      <c r="B27" s="8" t="str">
        <f>TEXT("000932","000000")</f>
        <v>000932</v>
      </c>
      <c r="C27" s="9" t="s">
        <v>25</v>
      </c>
      <c r="D27" s="9" t="str">
        <f>TEXT("06/08/2005","dd/mm/yyyy")</f>
        <v>06/08/2005</v>
      </c>
      <c r="E27" s="8" t="s">
        <v>5</v>
      </c>
      <c r="F27" s="8" t="s">
        <v>6</v>
      </c>
      <c r="G27" s="8"/>
    </row>
    <row r="28" spans="1:7" s="1" customFormat="1" ht="21.75" customHeight="1" x14ac:dyDescent="0.25">
      <c r="A28" s="8">
        <v>22</v>
      </c>
      <c r="B28" s="8" t="str">
        <f>TEXT("000942","000000")</f>
        <v>000942</v>
      </c>
      <c r="C28" s="9" t="s">
        <v>26</v>
      </c>
      <c r="D28" s="9" t="str">
        <f>TEXT("27/03/2005","dd/mm/yyyy")</f>
        <v>27/03/2005</v>
      </c>
      <c r="E28" s="8" t="s">
        <v>8</v>
      </c>
      <c r="F28" s="8" t="s">
        <v>6</v>
      </c>
      <c r="G28" s="8"/>
    </row>
    <row r="29" spans="1:7" s="1" customFormat="1" ht="21.75" customHeight="1" x14ac:dyDescent="0.25">
      <c r="A29" s="6">
        <v>23</v>
      </c>
      <c r="B29" s="8" t="str">
        <f>TEXT("000968","000000")</f>
        <v>000968</v>
      </c>
      <c r="C29" s="9" t="s">
        <v>27</v>
      </c>
      <c r="D29" s="9" t="str">
        <f>TEXT("24/11/2005","dd/mm/yyyy")</f>
        <v>24/11/2005</v>
      </c>
      <c r="E29" s="8" t="s">
        <v>8</v>
      </c>
      <c r="F29" s="8" t="s">
        <v>6</v>
      </c>
      <c r="G29" s="8"/>
    </row>
    <row r="30" spans="1:7" s="1" customFormat="1" ht="21.75" customHeight="1" x14ac:dyDescent="0.25">
      <c r="A30" s="8">
        <v>24</v>
      </c>
      <c r="B30" s="8" t="str">
        <f>TEXT("001001","000000")</f>
        <v>001001</v>
      </c>
      <c r="C30" s="9" t="s">
        <v>28</v>
      </c>
      <c r="D30" s="9" t="str">
        <f>TEXT("24/08/2005","dd/mm/yyyy")</f>
        <v>24/08/2005</v>
      </c>
      <c r="E30" s="8" t="s">
        <v>5</v>
      </c>
      <c r="F30" s="8" t="s">
        <v>6</v>
      </c>
      <c r="G30" s="8"/>
    </row>
    <row r="31" spans="1:7" s="1" customFormat="1" ht="21.75" customHeight="1" x14ac:dyDescent="0.25">
      <c r="A31" s="6">
        <v>25</v>
      </c>
      <c r="B31" s="8" t="str">
        <f>TEXT("001006","000000")</f>
        <v>001006</v>
      </c>
      <c r="C31" s="9" t="s">
        <v>29</v>
      </c>
      <c r="D31" s="9" t="str">
        <f>TEXT("31/07/2005","dd/mm/yyyy")</f>
        <v>31/07/2005</v>
      </c>
      <c r="E31" s="8" t="s">
        <v>8</v>
      </c>
      <c r="F31" s="8" t="s">
        <v>6</v>
      </c>
      <c r="G31" s="8"/>
    </row>
    <row r="32" spans="1:7" s="1" customFormat="1" ht="21.75" customHeight="1" x14ac:dyDescent="0.25">
      <c r="A32" s="8">
        <v>26</v>
      </c>
      <c r="B32" s="8" t="str">
        <f>TEXT("001013","000000")</f>
        <v>001013</v>
      </c>
      <c r="C32" s="9" t="s">
        <v>29</v>
      </c>
      <c r="D32" s="9" t="str">
        <f>TEXT("13/11/2005","dd/mm/yyyy")</f>
        <v>13/11/2005</v>
      </c>
      <c r="E32" s="8" t="s">
        <v>8</v>
      </c>
      <c r="F32" s="8" t="s">
        <v>6</v>
      </c>
      <c r="G32" s="8"/>
    </row>
    <row r="33" spans="1:7" s="1" customFormat="1" ht="21.75" customHeight="1" x14ac:dyDescent="0.25">
      <c r="A33" s="6">
        <v>27</v>
      </c>
      <c r="B33" s="8" t="str">
        <f>TEXT("001020","000000")</f>
        <v>001020</v>
      </c>
      <c r="C33" s="9" t="s">
        <v>29</v>
      </c>
      <c r="D33" s="9" t="str">
        <f>TEXT("16/05/2005","dd/mm/yyyy")</f>
        <v>16/05/2005</v>
      </c>
      <c r="E33" s="8" t="s">
        <v>8</v>
      </c>
      <c r="F33" s="8" t="s">
        <v>6</v>
      </c>
      <c r="G33" s="8"/>
    </row>
    <row r="34" spans="1:7" s="1" customFormat="1" ht="21.75" customHeight="1" x14ac:dyDescent="0.25">
      <c r="A34" s="8">
        <v>28</v>
      </c>
      <c r="B34" s="8" t="str">
        <f>TEXT("001107","000000")</f>
        <v>001107</v>
      </c>
      <c r="C34" s="9" t="s">
        <v>30</v>
      </c>
      <c r="D34" s="9" t="str">
        <f>TEXT("28/11/2005","dd/mm/yyyy")</f>
        <v>28/11/2005</v>
      </c>
      <c r="E34" s="8" t="s">
        <v>5</v>
      </c>
      <c r="F34" s="8" t="s">
        <v>6</v>
      </c>
      <c r="G34" s="8"/>
    </row>
    <row r="35" spans="1:7" s="1" customFormat="1" ht="21.75" customHeight="1" x14ac:dyDescent="0.25">
      <c r="A35" s="6">
        <v>29</v>
      </c>
      <c r="B35" s="8" t="str">
        <f>TEXT("001123","000000")</f>
        <v>001123</v>
      </c>
      <c r="C35" s="9" t="s">
        <v>31</v>
      </c>
      <c r="D35" s="9" t="str">
        <f>TEXT("19/07/2005","dd/mm/yyyy")</f>
        <v>19/07/2005</v>
      </c>
      <c r="E35" s="8" t="s">
        <v>5</v>
      </c>
      <c r="F35" s="8" t="s">
        <v>6</v>
      </c>
      <c r="G35" s="8"/>
    </row>
    <row r="36" spans="1:7" s="1" customFormat="1" ht="21.75" customHeight="1" x14ac:dyDescent="0.25">
      <c r="A36" s="8">
        <v>30</v>
      </c>
      <c r="B36" s="8" t="str">
        <f>TEXT("001126","000000")</f>
        <v>001126</v>
      </c>
      <c r="C36" s="9" t="s">
        <v>31</v>
      </c>
      <c r="D36" s="9" t="str">
        <f>TEXT("17/10/2005","dd/mm/yyyy")</f>
        <v>17/10/2005</v>
      </c>
      <c r="E36" s="8" t="s">
        <v>5</v>
      </c>
      <c r="F36" s="8" t="s">
        <v>6</v>
      </c>
      <c r="G36" s="8"/>
    </row>
    <row r="37" spans="1:7" s="1" customFormat="1" ht="21.75" customHeight="1" x14ac:dyDescent="0.25">
      <c r="A37" s="6">
        <v>31</v>
      </c>
      <c r="B37" s="8" t="str">
        <f>TEXT("001129","000000")</f>
        <v>001129</v>
      </c>
      <c r="C37" s="9" t="s">
        <v>32</v>
      </c>
      <c r="D37" s="9" t="str">
        <f>TEXT("08/05/2005","dd/mm/yyyy")</f>
        <v>08/05/2005</v>
      </c>
      <c r="E37" s="8" t="s">
        <v>5</v>
      </c>
      <c r="F37" s="8" t="s">
        <v>33</v>
      </c>
      <c r="G37" s="8"/>
    </row>
    <row r="38" spans="1:7" s="1" customFormat="1" ht="21.75" customHeight="1" x14ac:dyDescent="0.25">
      <c r="A38" s="8">
        <v>32</v>
      </c>
      <c r="B38" s="8" t="str">
        <f>TEXT("001172","000000")</f>
        <v>001172</v>
      </c>
      <c r="C38" s="9" t="s">
        <v>34</v>
      </c>
      <c r="D38" s="9" t="str">
        <f>TEXT("29/09/2005","dd/mm/yyyy")</f>
        <v>29/09/2005</v>
      </c>
      <c r="E38" s="8" t="s">
        <v>8</v>
      </c>
      <c r="F38" s="8" t="s">
        <v>6</v>
      </c>
      <c r="G38" s="8"/>
    </row>
    <row r="39" spans="1:7" s="1" customFormat="1" ht="21.75" customHeight="1" x14ac:dyDescent="0.25">
      <c r="A39" s="6">
        <v>33</v>
      </c>
      <c r="B39" s="8" t="str">
        <f>TEXT("001197","000000")</f>
        <v>001197</v>
      </c>
      <c r="C39" s="9" t="s">
        <v>35</v>
      </c>
      <c r="D39" s="9" t="str">
        <f>TEXT("11/12/2005","dd/mm/yyyy")</f>
        <v>11/12/2005</v>
      </c>
      <c r="E39" s="8" t="s">
        <v>8</v>
      </c>
      <c r="F39" s="8" t="s">
        <v>6</v>
      </c>
      <c r="G39" s="8"/>
    </row>
    <row r="40" spans="1:7" s="1" customFormat="1" ht="21.75" customHeight="1" x14ac:dyDescent="0.25">
      <c r="A40" s="8">
        <v>34</v>
      </c>
      <c r="B40" s="8" t="str">
        <f>TEXT("001211","000000")</f>
        <v>001211</v>
      </c>
      <c r="C40" s="9" t="s">
        <v>36</v>
      </c>
      <c r="D40" s="9" t="str">
        <f>TEXT("20/06/2005","dd/mm/yyyy")</f>
        <v>20/06/2005</v>
      </c>
      <c r="E40" s="8" t="s">
        <v>8</v>
      </c>
      <c r="F40" s="8" t="s">
        <v>6</v>
      </c>
      <c r="G40" s="8"/>
    </row>
    <row r="41" spans="1:7" s="1" customFormat="1" ht="21.75" customHeight="1" x14ac:dyDescent="0.25">
      <c r="A41" s="6">
        <v>35</v>
      </c>
      <c r="B41" s="8" t="str">
        <f>TEXT("001234","000000")</f>
        <v>001234</v>
      </c>
      <c r="C41" s="9" t="s">
        <v>37</v>
      </c>
      <c r="D41" s="9" t="str">
        <f>TEXT("11/12/2005","dd/mm/yyyy")</f>
        <v>11/12/2005</v>
      </c>
      <c r="E41" s="8" t="s">
        <v>5</v>
      </c>
      <c r="F41" s="8" t="s">
        <v>6</v>
      </c>
      <c r="G41" s="8"/>
    </row>
    <row r="42" spans="1:7" s="1" customFormat="1" ht="21.75" customHeight="1" x14ac:dyDescent="0.25">
      <c r="A42" s="8">
        <v>36</v>
      </c>
      <c r="B42" s="8" t="str">
        <f>TEXT("001259","000000")</f>
        <v>001259</v>
      </c>
      <c r="C42" s="9" t="s">
        <v>38</v>
      </c>
      <c r="D42" s="9" t="str">
        <f>TEXT("11/12/2005","dd/mm/yyyy")</f>
        <v>11/12/2005</v>
      </c>
      <c r="E42" s="8" t="s">
        <v>8</v>
      </c>
      <c r="F42" s="8" t="s">
        <v>6</v>
      </c>
      <c r="G42" s="8"/>
    </row>
    <row r="43" spans="1:7" s="1" customFormat="1" ht="21.75" customHeight="1" x14ac:dyDescent="0.25">
      <c r="A43" s="6">
        <v>37</v>
      </c>
      <c r="B43" s="8" t="str">
        <f>TEXT("001317","000000")</f>
        <v>001317</v>
      </c>
      <c r="C43" s="9" t="s">
        <v>39</v>
      </c>
      <c r="D43" s="9" t="str">
        <f>TEXT("01/11/2005","dd/mm/yyyy")</f>
        <v>01/11/2005</v>
      </c>
      <c r="E43" s="8" t="s">
        <v>5</v>
      </c>
      <c r="F43" s="8" t="s">
        <v>6</v>
      </c>
      <c r="G43" s="8"/>
    </row>
    <row r="44" spans="1:7" s="1" customFormat="1" ht="21.75" customHeight="1" x14ac:dyDescent="0.25">
      <c r="A44" s="8">
        <v>38</v>
      </c>
      <c r="B44" s="8" t="str">
        <f>TEXT("001337","000000")</f>
        <v>001337</v>
      </c>
      <c r="C44" s="9" t="s">
        <v>40</v>
      </c>
      <c r="D44" s="9" t="str">
        <f>TEXT("04/02/2005","dd/mm/yyyy")</f>
        <v>04/02/2005</v>
      </c>
      <c r="E44" s="8" t="s">
        <v>8</v>
      </c>
      <c r="F44" s="8" t="s">
        <v>6</v>
      </c>
      <c r="G44" s="8"/>
    </row>
    <row r="45" spans="1:7" s="1" customFormat="1" ht="21.75" customHeight="1" x14ac:dyDescent="0.25">
      <c r="A45" s="6">
        <v>39</v>
      </c>
      <c r="B45" s="8" t="str">
        <f>TEXT("001362","000000")</f>
        <v>001362</v>
      </c>
      <c r="C45" s="9" t="s">
        <v>41</v>
      </c>
      <c r="D45" s="9" t="str">
        <f>TEXT("23/02/2005","dd/mm/yyyy")</f>
        <v>23/02/2005</v>
      </c>
      <c r="E45" s="8" t="s">
        <v>5</v>
      </c>
      <c r="F45" s="8" t="s">
        <v>6</v>
      </c>
      <c r="G45" s="8"/>
    </row>
    <row r="46" spans="1:7" s="1" customFormat="1" ht="21.75" customHeight="1" x14ac:dyDescent="0.25">
      <c r="A46" s="8">
        <v>40</v>
      </c>
      <c r="B46" s="8" t="str">
        <f>TEXT("001384","000000")</f>
        <v>001384</v>
      </c>
      <c r="C46" s="9" t="s">
        <v>42</v>
      </c>
      <c r="D46" s="9" t="str">
        <f>TEXT("05/01/2005","dd/mm/yyyy")</f>
        <v>05/01/2005</v>
      </c>
      <c r="E46" s="8" t="s">
        <v>8</v>
      </c>
      <c r="F46" s="8" t="s">
        <v>6</v>
      </c>
      <c r="G46" s="8"/>
    </row>
    <row r="47" spans="1:7" s="1" customFormat="1" ht="21.75" customHeight="1" x14ac:dyDescent="0.25">
      <c r="A47" s="6">
        <v>41</v>
      </c>
      <c r="B47" s="8" t="str">
        <f>TEXT("001395","000000")</f>
        <v>001395</v>
      </c>
      <c r="C47" s="9" t="s">
        <v>43</v>
      </c>
      <c r="D47" s="9" t="str">
        <f>TEXT("06/05/2005","dd/mm/yyyy")</f>
        <v>06/05/2005</v>
      </c>
      <c r="E47" s="8" t="s">
        <v>8</v>
      </c>
      <c r="F47" s="8" t="s">
        <v>6</v>
      </c>
      <c r="G47" s="8"/>
    </row>
    <row r="48" spans="1:7" s="1" customFormat="1" ht="21.75" customHeight="1" x14ac:dyDescent="0.25">
      <c r="A48" s="8">
        <v>42</v>
      </c>
      <c r="B48" s="8" t="str">
        <f>TEXT("001425","000000")</f>
        <v>001425</v>
      </c>
      <c r="C48" s="9" t="s">
        <v>44</v>
      </c>
      <c r="D48" s="9" t="str">
        <f>TEXT("04/12/2005","dd/mm/yyyy")</f>
        <v>04/12/2005</v>
      </c>
      <c r="E48" s="8" t="s">
        <v>5</v>
      </c>
      <c r="F48" s="8" t="s">
        <v>6</v>
      </c>
      <c r="G48" s="8"/>
    </row>
    <row r="49" spans="1:7" s="1" customFormat="1" ht="21.75" customHeight="1" x14ac:dyDescent="0.25">
      <c r="A49" s="6">
        <v>43</v>
      </c>
      <c r="B49" s="8" t="str">
        <f>TEXT("001483","000000")</f>
        <v>001483</v>
      </c>
      <c r="C49" s="9" t="s">
        <v>45</v>
      </c>
      <c r="D49" s="9" t="str">
        <f>TEXT("19/06/2005","dd/mm/yyyy")</f>
        <v>19/06/2005</v>
      </c>
      <c r="E49" s="8" t="s">
        <v>5</v>
      </c>
      <c r="F49" s="8" t="s">
        <v>6</v>
      </c>
      <c r="G49" s="8"/>
    </row>
    <row r="50" spans="1:7" s="1" customFormat="1" ht="21.75" customHeight="1" x14ac:dyDescent="0.25">
      <c r="A50" s="8">
        <v>44</v>
      </c>
      <c r="B50" s="8" t="str">
        <f>TEXT("001552","000000")</f>
        <v>001552</v>
      </c>
      <c r="C50" s="9" t="s">
        <v>46</v>
      </c>
      <c r="D50" s="9" t="str">
        <f>TEXT("14/05/2005","dd/mm/yyyy")</f>
        <v>14/05/2005</v>
      </c>
      <c r="E50" s="8" t="s">
        <v>5</v>
      </c>
      <c r="F50" s="8" t="s">
        <v>6</v>
      </c>
      <c r="G50" s="8"/>
    </row>
    <row r="51" spans="1:7" s="1" customFormat="1" ht="21.75" customHeight="1" x14ac:dyDescent="0.25">
      <c r="A51" s="6">
        <v>45</v>
      </c>
      <c r="B51" s="8" t="str">
        <f>TEXT("001598","000000")</f>
        <v>001598</v>
      </c>
      <c r="C51" s="9" t="s">
        <v>47</v>
      </c>
      <c r="D51" s="9" t="str">
        <f>TEXT("29/06/2005","dd/mm/yyyy")</f>
        <v>29/06/2005</v>
      </c>
      <c r="E51" s="8" t="s">
        <v>5</v>
      </c>
      <c r="F51" s="8" t="s">
        <v>6</v>
      </c>
      <c r="G51" s="8"/>
    </row>
    <row r="52" spans="1:7" s="1" customFormat="1" ht="21.75" customHeight="1" x14ac:dyDescent="0.25">
      <c r="A52" s="8">
        <v>46</v>
      </c>
      <c r="B52" s="8" t="str">
        <f>TEXT("001619","000000")</f>
        <v>001619</v>
      </c>
      <c r="C52" s="9" t="s">
        <v>48</v>
      </c>
      <c r="D52" s="9" t="str">
        <f>TEXT("12/10/2005","dd/mm/yyyy")</f>
        <v>12/10/2005</v>
      </c>
      <c r="E52" s="8" t="s">
        <v>5</v>
      </c>
      <c r="F52" s="8" t="s">
        <v>6</v>
      </c>
      <c r="G52" s="8"/>
    </row>
    <row r="53" spans="1:7" s="1" customFormat="1" ht="21.75" customHeight="1" x14ac:dyDescent="0.25">
      <c r="A53" s="6">
        <v>47</v>
      </c>
      <c r="B53" s="8" t="str">
        <f>TEXT("001655","000000")</f>
        <v>001655</v>
      </c>
      <c r="C53" s="9" t="s">
        <v>49</v>
      </c>
      <c r="D53" s="9" t="str">
        <f>TEXT("17/01/2005","dd/mm/yyyy")</f>
        <v>17/01/2005</v>
      </c>
      <c r="E53" s="8" t="s">
        <v>8</v>
      </c>
      <c r="F53" s="8" t="s">
        <v>6</v>
      </c>
      <c r="G53" s="8"/>
    </row>
    <row r="54" spans="1:7" s="1" customFormat="1" ht="21.75" customHeight="1" x14ac:dyDescent="0.25">
      <c r="A54" s="8">
        <v>48</v>
      </c>
      <c r="B54" s="8" t="str">
        <f>TEXT("001720","000000")</f>
        <v>001720</v>
      </c>
      <c r="C54" s="9" t="s">
        <v>50</v>
      </c>
      <c r="D54" s="9" t="str">
        <f>TEXT("25/10/2005","dd/mm/yyyy")</f>
        <v>25/10/2005</v>
      </c>
      <c r="E54" s="8" t="s">
        <v>8</v>
      </c>
      <c r="F54" s="8" t="s">
        <v>33</v>
      </c>
      <c r="G54" s="8"/>
    </row>
    <row r="55" spans="1:7" s="1" customFormat="1" ht="21.75" customHeight="1" x14ac:dyDescent="0.25">
      <c r="A55" s="6">
        <v>49</v>
      </c>
      <c r="B55" s="8" t="str">
        <f>TEXT("001771","000000")</f>
        <v>001771</v>
      </c>
      <c r="C55" s="9" t="s">
        <v>51</v>
      </c>
      <c r="D55" s="9" t="str">
        <f>TEXT("13/12/2005","dd/mm/yyyy")</f>
        <v>13/12/2005</v>
      </c>
      <c r="E55" s="8" t="s">
        <v>5</v>
      </c>
      <c r="F55" s="8" t="s">
        <v>6</v>
      </c>
      <c r="G55" s="8"/>
    </row>
    <row r="56" spans="1:7" s="1" customFormat="1" ht="21.75" customHeight="1" x14ac:dyDescent="0.25">
      <c r="A56" s="8">
        <v>50</v>
      </c>
      <c r="B56" s="8" t="str">
        <f>TEXT("001778","000000")</f>
        <v>001778</v>
      </c>
      <c r="C56" s="9" t="s">
        <v>52</v>
      </c>
      <c r="D56" s="9" t="str">
        <f>TEXT("26/03/2005","dd/mm/yyyy")</f>
        <v>26/03/2005</v>
      </c>
      <c r="E56" s="8" t="s">
        <v>5</v>
      </c>
      <c r="F56" s="8" t="s">
        <v>6</v>
      </c>
      <c r="G56" s="8"/>
    </row>
    <row r="57" spans="1:7" s="1" customFormat="1" ht="21.75" customHeight="1" x14ac:dyDescent="0.25">
      <c r="A57" s="6">
        <v>51</v>
      </c>
      <c r="B57" s="8" t="str">
        <f>TEXT("001834","000000")</f>
        <v>001834</v>
      </c>
      <c r="C57" s="9" t="s">
        <v>53</v>
      </c>
      <c r="D57" s="9" t="str">
        <f>TEXT("19/01/2005","dd/mm/yyyy")</f>
        <v>19/01/2005</v>
      </c>
      <c r="E57" s="8" t="s">
        <v>8</v>
      </c>
      <c r="F57" s="8" t="s">
        <v>6</v>
      </c>
      <c r="G57" s="8"/>
    </row>
    <row r="58" spans="1:7" s="1" customFormat="1" ht="21.75" customHeight="1" x14ac:dyDescent="0.25">
      <c r="A58" s="8">
        <v>52</v>
      </c>
      <c r="B58" s="8" t="str">
        <f>TEXT("001852","000000")</f>
        <v>001852</v>
      </c>
      <c r="C58" s="9" t="s">
        <v>54</v>
      </c>
      <c r="D58" s="9" t="str">
        <f>TEXT("14/12/2005","dd/mm/yyyy")</f>
        <v>14/12/2005</v>
      </c>
      <c r="E58" s="8" t="s">
        <v>5</v>
      </c>
      <c r="F58" s="8" t="s">
        <v>6</v>
      </c>
      <c r="G58" s="8"/>
    </row>
    <row r="59" spans="1:7" s="1" customFormat="1" ht="21.75" customHeight="1" x14ac:dyDescent="0.25">
      <c r="A59" s="6">
        <v>53</v>
      </c>
      <c r="B59" s="8" t="str">
        <f>TEXT("001885","000000")</f>
        <v>001885</v>
      </c>
      <c r="C59" s="9" t="s">
        <v>55</v>
      </c>
      <c r="D59" s="9" t="str">
        <f>TEXT("08/06/2005","dd/mm/yyyy")</f>
        <v>08/06/2005</v>
      </c>
      <c r="E59" s="8" t="s">
        <v>8</v>
      </c>
      <c r="F59" s="8" t="s">
        <v>6</v>
      </c>
      <c r="G59" s="8"/>
    </row>
    <row r="60" spans="1:7" s="1" customFormat="1" ht="21.75" customHeight="1" x14ac:dyDescent="0.25">
      <c r="A60" s="8">
        <v>54</v>
      </c>
      <c r="B60" s="8" t="str">
        <f>TEXT("001919","000000")</f>
        <v>001919</v>
      </c>
      <c r="C60" s="9" t="s">
        <v>56</v>
      </c>
      <c r="D60" s="9" t="str">
        <f>TEXT("31/03/2005","dd/mm/yyyy")</f>
        <v>31/03/2005</v>
      </c>
      <c r="E60" s="8" t="s">
        <v>5</v>
      </c>
      <c r="F60" s="8" t="s">
        <v>6</v>
      </c>
      <c r="G60" s="8"/>
    </row>
    <row r="61" spans="1:7" s="1" customFormat="1" ht="21.75" customHeight="1" x14ac:dyDescent="0.25">
      <c r="A61" s="6">
        <v>55</v>
      </c>
      <c r="B61" s="8" t="str">
        <f>TEXT("001935","000000")</f>
        <v>001935</v>
      </c>
      <c r="C61" s="9" t="s">
        <v>57</v>
      </c>
      <c r="D61" s="9" t="str">
        <f>TEXT("03/01/2005","dd/mm/yyyy")</f>
        <v>03/01/2005</v>
      </c>
      <c r="E61" s="8" t="s">
        <v>8</v>
      </c>
      <c r="F61" s="8" t="s">
        <v>6</v>
      </c>
      <c r="G61" s="8"/>
    </row>
    <row r="62" spans="1:7" s="1" customFormat="1" ht="21.75" customHeight="1" x14ac:dyDescent="0.25">
      <c r="A62" s="8">
        <v>56</v>
      </c>
      <c r="B62" s="8" t="str">
        <f>TEXT("001999","000000")</f>
        <v>001999</v>
      </c>
      <c r="C62" s="9" t="s">
        <v>58</v>
      </c>
      <c r="D62" s="9" t="str">
        <f>TEXT("14/04/2005","dd/mm/yyyy")</f>
        <v>14/04/2005</v>
      </c>
      <c r="E62" s="8" t="s">
        <v>5</v>
      </c>
      <c r="F62" s="8" t="s">
        <v>6</v>
      </c>
      <c r="G62" s="8"/>
    </row>
    <row r="63" spans="1:7" s="1" customFormat="1" ht="21.75" customHeight="1" x14ac:dyDescent="0.25">
      <c r="A63" s="6">
        <v>57</v>
      </c>
      <c r="B63" s="8" t="str">
        <f>TEXT("002032","000000")</f>
        <v>002032</v>
      </c>
      <c r="C63" s="9" t="s">
        <v>59</v>
      </c>
      <c r="D63" s="9" t="str">
        <f>TEXT("15/07/2005","dd/mm/yyyy")</f>
        <v>15/07/2005</v>
      </c>
      <c r="E63" s="8" t="s">
        <v>5</v>
      </c>
      <c r="F63" s="8" t="s">
        <v>6</v>
      </c>
      <c r="G63" s="8"/>
    </row>
    <row r="64" spans="1:7" s="1" customFormat="1" ht="21.75" customHeight="1" x14ac:dyDescent="0.25">
      <c r="A64" s="8">
        <v>58</v>
      </c>
      <c r="B64" s="8" t="str">
        <f>TEXT("002034","000000")</f>
        <v>002034</v>
      </c>
      <c r="C64" s="9" t="s">
        <v>60</v>
      </c>
      <c r="D64" s="9" t="str">
        <f>TEXT("18/12/2005","dd/mm/yyyy")</f>
        <v>18/12/2005</v>
      </c>
      <c r="E64" s="8" t="s">
        <v>5</v>
      </c>
      <c r="F64" s="8" t="s">
        <v>6</v>
      </c>
      <c r="G64" s="8"/>
    </row>
    <row r="65" spans="1:7" s="1" customFormat="1" ht="21.75" customHeight="1" x14ac:dyDescent="0.25">
      <c r="A65" s="6">
        <v>59</v>
      </c>
      <c r="B65" s="8" t="str">
        <f>TEXT("002039","000000")</f>
        <v>002039</v>
      </c>
      <c r="C65" s="9" t="s">
        <v>61</v>
      </c>
      <c r="D65" s="9" t="str">
        <f>TEXT("21/06/2005","dd/mm/yyyy")</f>
        <v>21/06/2005</v>
      </c>
      <c r="E65" s="8" t="s">
        <v>5</v>
      </c>
      <c r="F65" s="8" t="s">
        <v>6</v>
      </c>
      <c r="G65" s="8"/>
    </row>
    <row r="66" spans="1:7" s="1" customFormat="1" ht="21.75" customHeight="1" x14ac:dyDescent="0.25">
      <c r="A66" s="8">
        <v>60</v>
      </c>
      <c r="B66" s="8" t="str">
        <f>TEXT("002064","000000")</f>
        <v>002064</v>
      </c>
      <c r="C66" s="9" t="s">
        <v>62</v>
      </c>
      <c r="D66" s="9" t="str">
        <f>TEXT("10/10/2005","dd/mm/yyyy")</f>
        <v>10/10/2005</v>
      </c>
      <c r="E66" s="8" t="s">
        <v>5</v>
      </c>
      <c r="F66" s="8" t="s">
        <v>6</v>
      </c>
      <c r="G66" s="8"/>
    </row>
    <row r="67" spans="1:7" s="1" customFormat="1" ht="21.75" customHeight="1" x14ac:dyDescent="0.25">
      <c r="A67" s="6">
        <v>61</v>
      </c>
      <c r="B67" s="8" t="str">
        <f>TEXT("002104","000000")</f>
        <v>002104</v>
      </c>
      <c r="C67" s="9" t="s">
        <v>63</v>
      </c>
      <c r="D67" s="9" t="str">
        <f>TEXT("10/08/2005","dd/mm/yyyy")</f>
        <v>10/08/2005</v>
      </c>
      <c r="E67" s="8" t="s">
        <v>8</v>
      </c>
      <c r="F67" s="8" t="s">
        <v>6</v>
      </c>
      <c r="G67" s="8"/>
    </row>
    <row r="68" spans="1:7" s="1" customFormat="1" ht="21.75" customHeight="1" x14ac:dyDescent="0.25">
      <c r="A68" s="8">
        <v>62</v>
      </c>
      <c r="B68" s="8" t="str">
        <f>TEXT("002171","000000")</f>
        <v>002171</v>
      </c>
      <c r="C68" s="9" t="s">
        <v>64</v>
      </c>
      <c r="D68" s="9" t="str">
        <f>TEXT("28/07/2005","dd/mm/yyyy")</f>
        <v>28/07/2005</v>
      </c>
      <c r="E68" s="8" t="s">
        <v>8</v>
      </c>
      <c r="F68" s="8" t="s">
        <v>6</v>
      </c>
      <c r="G68" s="8"/>
    </row>
    <row r="69" spans="1:7" s="1" customFormat="1" ht="21.75" customHeight="1" x14ac:dyDescent="0.25">
      <c r="A69" s="6">
        <v>63</v>
      </c>
      <c r="B69" s="8" t="str">
        <f>TEXT("002227","000000")</f>
        <v>002227</v>
      </c>
      <c r="C69" s="9" t="s">
        <v>65</v>
      </c>
      <c r="D69" s="9" t="str">
        <f>TEXT("29/11/2004","dd/mm/yyyy")</f>
        <v>29/11/2004</v>
      </c>
      <c r="E69" s="8" t="s">
        <v>8</v>
      </c>
      <c r="F69" s="8" t="s">
        <v>6</v>
      </c>
      <c r="G69" s="8"/>
    </row>
    <row r="70" spans="1:7" s="1" customFormat="1" ht="21.75" customHeight="1" x14ac:dyDescent="0.25">
      <c r="A70" s="8">
        <v>64</v>
      </c>
      <c r="B70" s="8" t="str">
        <f>TEXT("002232","000000")</f>
        <v>002232</v>
      </c>
      <c r="C70" s="9" t="s">
        <v>66</v>
      </c>
      <c r="D70" s="9" t="str">
        <f>TEXT("15/05/2005","dd/mm/yyyy")</f>
        <v>15/05/2005</v>
      </c>
      <c r="E70" s="8" t="s">
        <v>8</v>
      </c>
      <c r="F70" s="8" t="s">
        <v>6</v>
      </c>
      <c r="G70" s="8"/>
    </row>
    <row r="71" spans="1:7" s="1" customFormat="1" ht="21.75" customHeight="1" x14ac:dyDescent="0.25">
      <c r="A71" s="6">
        <v>65</v>
      </c>
      <c r="B71" s="8" t="str">
        <f>TEXT("002241","000000")</f>
        <v>002241</v>
      </c>
      <c r="C71" s="9" t="s">
        <v>67</v>
      </c>
      <c r="D71" s="9" t="str">
        <f>TEXT("01/01/2005","dd/mm/yyyy")</f>
        <v>01/01/2005</v>
      </c>
      <c r="E71" s="8" t="s">
        <v>8</v>
      </c>
      <c r="F71" s="8" t="s">
        <v>6</v>
      </c>
      <c r="G71" s="8"/>
    </row>
    <row r="72" spans="1:7" s="1" customFormat="1" ht="21.75" customHeight="1" x14ac:dyDescent="0.25">
      <c r="A72" s="8">
        <v>66</v>
      </c>
      <c r="B72" s="8" t="str">
        <f>TEXT("002324","000000")</f>
        <v>002324</v>
      </c>
      <c r="C72" s="9" t="s">
        <v>68</v>
      </c>
      <c r="D72" s="9" t="str">
        <f>TEXT("31/08/2005","dd/mm/yyyy")</f>
        <v>31/08/2005</v>
      </c>
      <c r="E72" s="8" t="s">
        <v>8</v>
      </c>
      <c r="F72" s="8" t="s">
        <v>6</v>
      </c>
      <c r="G72" s="8"/>
    </row>
    <row r="73" spans="1:7" s="1" customFormat="1" ht="21.75" customHeight="1" x14ac:dyDescent="0.25">
      <c r="A73" s="6">
        <v>67</v>
      </c>
      <c r="B73" s="8" t="str">
        <f>TEXT("002354","000000")</f>
        <v>002354</v>
      </c>
      <c r="C73" s="9" t="s">
        <v>69</v>
      </c>
      <c r="D73" s="9" t="str">
        <f>TEXT("16/11/2005","dd/mm/yyyy")</f>
        <v>16/11/2005</v>
      </c>
      <c r="E73" s="8" t="s">
        <v>8</v>
      </c>
      <c r="F73" s="8" t="s">
        <v>6</v>
      </c>
      <c r="G73" s="8"/>
    </row>
    <row r="74" spans="1:7" s="1" customFormat="1" ht="21.75" customHeight="1" x14ac:dyDescent="0.25">
      <c r="A74" s="8">
        <v>68</v>
      </c>
      <c r="B74" s="8" t="str">
        <f>TEXT("002355","000000")</f>
        <v>002355</v>
      </c>
      <c r="C74" s="9" t="s">
        <v>70</v>
      </c>
      <c r="D74" s="9" t="str">
        <f>TEXT("08/07/2005","dd/mm/yyyy")</f>
        <v>08/07/2005</v>
      </c>
      <c r="E74" s="8" t="s">
        <v>8</v>
      </c>
      <c r="F74" s="8" t="s">
        <v>6</v>
      </c>
      <c r="G74" s="8"/>
    </row>
    <row r="75" spans="1:7" s="1" customFormat="1" ht="21.75" customHeight="1" x14ac:dyDescent="0.25">
      <c r="A75" s="6">
        <v>69</v>
      </c>
      <c r="B75" s="8" t="str">
        <f>TEXT("002429","000000")</f>
        <v>002429</v>
      </c>
      <c r="C75" s="9" t="s">
        <v>71</v>
      </c>
      <c r="D75" s="9" t="str">
        <f>TEXT("12/10/2005","dd/mm/yyyy")</f>
        <v>12/10/2005</v>
      </c>
      <c r="E75" s="8" t="s">
        <v>5</v>
      </c>
      <c r="F75" s="8" t="s">
        <v>6</v>
      </c>
      <c r="G75" s="8"/>
    </row>
    <row r="76" spans="1:7" s="1" customFormat="1" ht="21.75" customHeight="1" x14ac:dyDescent="0.25">
      <c r="A76" s="8">
        <v>70</v>
      </c>
      <c r="B76" s="8" t="str">
        <f>TEXT("002505","000000")</f>
        <v>002505</v>
      </c>
      <c r="C76" s="9" t="s">
        <v>72</v>
      </c>
      <c r="D76" s="9" t="str">
        <f>TEXT("02/10/2005","dd/mm/yyyy")</f>
        <v>02/10/2005</v>
      </c>
      <c r="E76" s="8" t="s">
        <v>5</v>
      </c>
      <c r="F76" s="8" t="s">
        <v>6</v>
      </c>
      <c r="G76" s="8"/>
    </row>
    <row r="77" spans="1:7" s="1" customFormat="1" ht="21.75" customHeight="1" x14ac:dyDescent="0.25">
      <c r="A77" s="6">
        <v>71</v>
      </c>
      <c r="B77" s="8" t="str">
        <f>TEXT("002529","000000")</f>
        <v>002529</v>
      </c>
      <c r="C77" s="9" t="s">
        <v>73</v>
      </c>
      <c r="D77" s="9" t="str">
        <f>TEXT("06/01/2005","dd/mm/yyyy")</f>
        <v>06/01/2005</v>
      </c>
      <c r="E77" s="8" t="s">
        <v>5</v>
      </c>
      <c r="F77" s="8" t="s">
        <v>6</v>
      </c>
      <c r="G77" s="8"/>
    </row>
    <row r="78" spans="1:7" s="1" customFormat="1" ht="21.75" customHeight="1" x14ac:dyDescent="0.25">
      <c r="A78" s="8">
        <v>72</v>
      </c>
      <c r="B78" s="8" t="str">
        <f>TEXT("002598","000000")</f>
        <v>002598</v>
      </c>
      <c r="C78" s="9" t="s">
        <v>74</v>
      </c>
      <c r="D78" s="9" t="str">
        <f>TEXT("09/01/2005","dd/mm/yyyy")</f>
        <v>09/01/2005</v>
      </c>
      <c r="E78" s="8" t="s">
        <v>8</v>
      </c>
      <c r="F78" s="8" t="s">
        <v>6</v>
      </c>
      <c r="G78" s="8"/>
    </row>
    <row r="79" spans="1:7" s="1" customFormat="1" ht="21.75" customHeight="1" x14ac:dyDescent="0.25">
      <c r="A79" s="6">
        <v>73</v>
      </c>
      <c r="B79" s="8" t="str">
        <f>TEXT("002608","000000")</f>
        <v>002608</v>
      </c>
      <c r="C79" s="9" t="s">
        <v>75</v>
      </c>
      <c r="D79" s="9" t="str">
        <f>TEXT("07/11/2005","dd/mm/yyyy")</f>
        <v>07/11/2005</v>
      </c>
      <c r="E79" s="8" t="s">
        <v>8</v>
      </c>
      <c r="F79" s="8" t="s">
        <v>6</v>
      </c>
      <c r="G79" s="8"/>
    </row>
    <row r="80" spans="1:7" s="1" customFormat="1" ht="21.75" customHeight="1" x14ac:dyDescent="0.25">
      <c r="A80" s="8">
        <v>74</v>
      </c>
      <c r="B80" s="8" t="str">
        <f>TEXT("002665","000000")</f>
        <v>002665</v>
      </c>
      <c r="C80" s="9" t="s">
        <v>76</v>
      </c>
      <c r="D80" s="9" t="str">
        <f>TEXT("25/04/2005","dd/mm/yyyy")</f>
        <v>25/04/2005</v>
      </c>
      <c r="E80" s="8" t="s">
        <v>8</v>
      </c>
      <c r="F80" s="8" t="s">
        <v>6</v>
      </c>
      <c r="G80" s="8"/>
    </row>
    <row r="81" spans="1:7" s="1" customFormat="1" ht="21.75" customHeight="1" x14ac:dyDescent="0.25">
      <c r="A81" s="6">
        <v>75</v>
      </c>
      <c r="B81" s="8" t="str">
        <f>TEXT("002671","000000")</f>
        <v>002671</v>
      </c>
      <c r="C81" s="9" t="s">
        <v>77</v>
      </c>
      <c r="D81" s="9" t="str">
        <f>TEXT("24/07/2005","dd/mm/yyyy")</f>
        <v>24/07/2005</v>
      </c>
      <c r="E81" s="8" t="s">
        <v>8</v>
      </c>
      <c r="F81" s="8" t="s">
        <v>6</v>
      </c>
      <c r="G81" s="8"/>
    </row>
    <row r="82" spans="1:7" s="1" customFormat="1" ht="21.75" customHeight="1" x14ac:dyDescent="0.25">
      <c r="A82" s="8">
        <v>76</v>
      </c>
      <c r="B82" s="8" t="str">
        <f>TEXT("002693","000000")</f>
        <v>002693</v>
      </c>
      <c r="C82" s="9" t="s">
        <v>78</v>
      </c>
      <c r="D82" s="9" t="str">
        <f>TEXT("05/03/2005","dd/mm/yyyy")</f>
        <v>05/03/2005</v>
      </c>
      <c r="E82" s="8" t="s">
        <v>5</v>
      </c>
      <c r="F82" s="8" t="s">
        <v>6</v>
      </c>
      <c r="G82" s="8"/>
    </row>
    <row r="83" spans="1:7" s="1" customFormat="1" ht="21.75" customHeight="1" x14ac:dyDescent="0.25">
      <c r="A83" s="6">
        <v>77</v>
      </c>
      <c r="B83" s="8" t="str">
        <f>TEXT("002706","000000")</f>
        <v>002706</v>
      </c>
      <c r="C83" s="9" t="s">
        <v>79</v>
      </c>
      <c r="D83" s="9" t="str">
        <f>TEXT("25/02/2005","dd/mm/yyyy")</f>
        <v>25/02/2005</v>
      </c>
      <c r="E83" s="8" t="s">
        <v>5</v>
      </c>
      <c r="F83" s="8" t="s">
        <v>6</v>
      </c>
      <c r="G83" s="8"/>
    </row>
    <row r="84" spans="1:7" s="1" customFormat="1" ht="21.75" customHeight="1" x14ac:dyDescent="0.25">
      <c r="A84" s="8">
        <v>78</v>
      </c>
      <c r="B84" s="8" t="str">
        <f>TEXT("002716","000000")</f>
        <v>002716</v>
      </c>
      <c r="C84" s="9" t="s">
        <v>80</v>
      </c>
      <c r="D84" s="9" t="str">
        <f>TEXT("26/11/2005","dd/mm/yyyy")</f>
        <v>26/11/2005</v>
      </c>
      <c r="E84" s="8" t="s">
        <v>5</v>
      </c>
      <c r="F84" s="8" t="s">
        <v>6</v>
      </c>
      <c r="G84" s="8"/>
    </row>
    <row r="85" spans="1:7" s="1" customFormat="1" ht="21.75" customHeight="1" x14ac:dyDescent="0.25">
      <c r="A85" s="6">
        <v>79</v>
      </c>
      <c r="B85" s="8" t="str">
        <f>TEXT("002719","000000")</f>
        <v>002719</v>
      </c>
      <c r="C85" s="9" t="s">
        <v>80</v>
      </c>
      <c r="D85" s="9" t="str">
        <f>TEXT("31/08/2005","dd/mm/yyyy")</f>
        <v>31/08/2005</v>
      </c>
      <c r="E85" s="8" t="s">
        <v>5</v>
      </c>
      <c r="F85" s="8" t="s">
        <v>6</v>
      </c>
      <c r="G85" s="8"/>
    </row>
    <row r="86" spans="1:7" s="1" customFormat="1" ht="21.75" customHeight="1" x14ac:dyDescent="0.25">
      <c r="A86" s="8">
        <v>80</v>
      </c>
      <c r="B86" s="8" t="str">
        <f>TEXT("002729","000000")</f>
        <v>002729</v>
      </c>
      <c r="C86" s="9" t="s">
        <v>81</v>
      </c>
      <c r="D86" s="9" t="str">
        <f>TEXT("09/05/2004","dd/mm/yyyy")</f>
        <v>09/05/2004</v>
      </c>
      <c r="E86" s="8" t="s">
        <v>5</v>
      </c>
      <c r="F86" s="8" t="s">
        <v>6</v>
      </c>
      <c r="G86" s="8"/>
    </row>
    <row r="87" spans="1:7" s="1" customFormat="1" ht="21.75" customHeight="1" x14ac:dyDescent="0.25">
      <c r="A87" s="6">
        <v>81</v>
      </c>
      <c r="B87" s="8" t="str">
        <f>TEXT("002737","000000")</f>
        <v>002737</v>
      </c>
      <c r="C87" s="9" t="s">
        <v>82</v>
      </c>
      <c r="D87" s="9" t="str">
        <f>TEXT("03/05/2005","dd/mm/yyyy")</f>
        <v>03/05/2005</v>
      </c>
      <c r="E87" s="8" t="s">
        <v>5</v>
      </c>
      <c r="F87" s="8" t="s">
        <v>6</v>
      </c>
      <c r="G87" s="8"/>
    </row>
    <row r="88" spans="1:7" s="1" customFormat="1" ht="21.75" customHeight="1" x14ac:dyDescent="0.25">
      <c r="A88" s="8">
        <v>82</v>
      </c>
      <c r="B88" s="8" t="str">
        <f>TEXT("002738","000000")</f>
        <v>002738</v>
      </c>
      <c r="C88" s="9" t="s">
        <v>82</v>
      </c>
      <c r="D88" s="9" t="str">
        <f>TEXT("12/09/2005","dd/mm/yyyy")</f>
        <v>12/09/2005</v>
      </c>
      <c r="E88" s="8" t="s">
        <v>5</v>
      </c>
      <c r="F88" s="8" t="s">
        <v>6</v>
      </c>
      <c r="G88" s="8"/>
    </row>
    <row r="89" spans="1:7" s="1" customFormat="1" ht="21.75" customHeight="1" x14ac:dyDescent="0.25">
      <c r="A89" s="6">
        <v>83</v>
      </c>
      <c r="B89" s="8" t="str">
        <f>TEXT("002743","000000")</f>
        <v>002743</v>
      </c>
      <c r="C89" s="9" t="s">
        <v>83</v>
      </c>
      <c r="D89" s="9" t="str">
        <f>TEXT("19/5/2005","dd/mm/yyyy")</f>
        <v>19/05/2005</v>
      </c>
      <c r="E89" s="8" t="s">
        <v>5</v>
      </c>
      <c r="F89" s="8" t="s">
        <v>6</v>
      </c>
      <c r="G89" s="8"/>
    </row>
    <row r="90" spans="1:7" s="1" customFormat="1" ht="21.75" customHeight="1" x14ac:dyDescent="0.25">
      <c r="A90" s="8">
        <v>84</v>
      </c>
      <c r="B90" s="8" t="str">
        <f>TEXT("002745","000000")</f>
        <v>002745</v>
      </c>
      <c r="C90" s="9" t="s">
        <v>84</v>
      </c>
      <c r="D90" s="9" t="str">
        <f>TEXT("18/08/2005","dd/mm/yyyy")</f>
        <v>18/08/2005</v>
      </c>
      <c r="E90" s="8" t="s">
        <v>5</v>
      </c>
      <c r="F90" s="8" t="s">
        <v>6</v>
      </c>
      <c r="G90" s="8"/>
    </row>
    <row r="91" spans="1:7" s="1" customFormat="1" ht="21.75" customHeight="1" x14ac:dyDescent="0.25">
      <c r="A91" s="6">
        <v>85</v>
      </c>
      <c r="B91" s="8" t="str">
        <f>TEXT("002752","000000")</f>
        <v>002752</v>
      </c>
      <c r="C91" s="9" t="s">
        <v>85</v>
      </c>
      <c r="D91" s="9" t="str">
        <f>TEXT("23/05/2005","dd/mm/yyyy")</f>
        <v>23/05/2005</v>
      </c>
      <c r="E91" s="8" t="s">
        <v>8</v>
      </c>
      <c r="F91" s="8" t="s">
        <v>6</v>
      </c>
      <c r="G91" s="8"/>
    </row>
    <row r="92" spans="1:7" s="1" customFormat="1" ht="21.75" customHeight="1" x14ac:dyDescent="0.25">
      <c r="A92" s="8">
        <v>86</v>
      </c>
      <c r="B92" s="8" t="str">
        <f>TEXT("002755","000000")</f>
        <v>002755</v>
      </c>
      <c r="C92" s="9" t="s">
        <v>86</v>
      </c>
      <c r="D92" s="9" t="str">
        <f>TEXT("13/03/2005","dd/mm/yyyy")</f>
        <v>13/03/2005</v>
      </c>
      <c r="E92" s="8" t="s">
        <v>8</v>
      </c>
      <c r="F92" s="8" t="s">
        <v>6</v>
      </c>
      <c r="G92" s="8"/>
    </row>
    <row r="93" spans="1:7" s="1" customFormat="1" ht="21.75" customHeight="1" x14ac:dyDescent="0.25">
      <c r="A93" s="6">
        <v>87</v>
      </c>
      <c r="B93" s="8" t="str">
        <f>TEXT("002769","000000")</f>
        <v>002769</v>
      </c>
      <c r="C93" s="9" t="s">
        <v>87</v>
      </c>
      <c r="D93" s="9" t="str">
        <f>TEXT("07/08/2004","dd/mm/yyyy")</f>
        <v>07/08/2004</v>
      </c>
      <c r="E93" s="8" t="s">
        <v>8</v>
      </c>
      <c r="F93" s="8" t="s">
        <v>6</v>
      </c>
      <c r="G93" s="8"/>
    </row>
    <row r="94" spans="1:7" s="1" customFormat="1" ht="21.75" customHeight="1" x14ac:dyDescent="0.25">
      <c r="A94" s="8">
        <v>88</v>
      </c>
      <c r="B94" s="8" t="str">
        <f>TEXT("002780","000000")</f>
        <v>002780</v>
      </c>
      <c r="C94" s="9" t="s">
        <v>88</v>
      </c>
      <c r="D94" s="9" t="str">
        <f>TEXT("24/10/2005","dd/mm/yyyy")</f>
        <v>24/10/2005</v>
      </c>
      <c r="E94" s="8" t="s">
        <v>8</v>
      </c>
      <c r="F94" s="8" t="s">
        <v>6</v>
      </c>
      <c r="G94" s="8"/>
    </row>
    <row r="95" spans="1:7" s="1" customFormat="1" ht="21.75" customHeight="1" x14ac:dyDescent="0.25">
      <c r="A95" s="6">
        <v>89</v>
      </c>
      <c r="B95" s="8" t="str">
        <f>TEXT("002785","000000")</f>
        <v>002785</v>
      </c>
      <c r="C95" s="9" t="s">
        <v>89</v>
      </c>
      <c r="D95" s="9" t="str">
        <f>TEXT("26/03/2005","dd/mm/yyyy")</f>
        <v>26/03/2005</v>
      </c>
      <c r="E95" s="8" t="s">
        <v>8</v>
      </c>
      <c r="F95" s="8" t="s">
        <v>6</v>
      </c>
      <c r="G95" s="8"/>
    </row>
    <row r="96" spans="1:7" s="1" customFormat="1" ht="21.75" customHeight="1" x14ac:dyDescent="0.25">
      <c r="A96" s="8">
        <v>90</v>
      </c>
      <c r="B96" s="8" t="str">
        <f>TEXT("002800","000000")</f>
        <v>002800</v>
      </c>
      <c r="C96" s="9" t="s">
        <v>90</v>
      </c>
      <c r="D96" s="9" t="str">
        <f>TEXT("02/04/2005","dd/mm/yyyy")</f>
        <v>02/04/2005</v>
      </c>
      <c r="E96" s="8" t="s">
        <v>8</v>
      </c>
      <c r="F96" s="8" t="s">
        <v>6</v>
      </c>
      <c r="G96" s="8"/>
    </row>
    <row r="97" spans="1:7" s="1" customFormat="1" ht="21.75" customHeight="1" x14ac:dyDescent="0.25">
      <c r="A97" s="6">
        <v>91</v>
      </c>
      <c r="B97" s="8" t="str">
        <f>TEXT("002812","000000")</f>
        <v>002812</v>
      </c>
      <c r="C97" s="9" t="s">
        <v>91</v>
      </c>
      <c r="D97" s="9" t="str">
        <f>TEXT("17/07/2005","dd/mm/yyyy")</f>
        <v>17/07/2005</v>
      </c>
      <c r="E97" s="8" t="s">
        <v>8</v>
      </c>
      <c r="F97" s="8" t="s">
        <v>6</v>
      </c>
      <c r="G97" s="8"/>
    </row>
    <row r="98" spans="1:7" s="1" customFormat="1" ht="21.75" customHeight="1" x14ac:dyDescent="0.25">
      <c r="A98" s="8">
        <v>92</v>
      </c>
      <c r="B98" s="8" t="str">
        <f>TEXT("002934","000000")</f>
        <v>002934</v>
      </c>
      <c r="C98" s="9" t="s">
        <v>93</v>
      </c>
      <c r="D98" s="9" t="str">
        <f>TEXT("10/09/2005","dd/mm/yyyy")</f>
        <v>10/09/2005</v>
      </c>
      <c r="E98" s="8" t="s">
        <v>8</v>
      </c>
      <c r="F98" s="8" t="s">
        <v>6</v>
      </c>
      <c r="G98" s="8"/>
    </row>
    <row r="99" spans="1:7" s="1" customFormat="1" ht="21.75" customHeight="1" x14ac:dyDescent="0.25">
      <c r="A99" s="6">
        <v>93</v>
      </c>
      <c r="B99" s="8" t="str">
        <f>TEXT("002974","000000")</f>
        <v>002974</v>
      </c>
      <c r="C99" s="9" t="s">
        <v>94</v>
      </c>
      <c r="D99" s="9" t="str">
        <f>TEXT("02/06/2005","dd/mm/yyyy")</f>
        <v>02/06/2005</v>
      </c>
      <c r="E99" s="8" t="s">
        <v>8</v>
      </c>
      <c r="F99" s="8" t="s">
        <v>6</v>
      </c>
      <c r="G99" s="8"/>
    </row>
    <row r="100" spans="1:7" s="1" customFormat="1" ht="21.75" customHeight="1" x14ac:dyDescent="0.25">
      <c r="A100" s="8">
        <v>94</v>
      </c>
      <c r="B100" s="8" t="str">
        <f>TEXT("003050","000000")</f>
        <v>003050</v>
      </c>
      <c r="C100" s="9" t="s">
        <v>95</v>
      </c>
      <c r="D100" s="9" t="str">
        <f>TEXT("30/9/2005","dd/mm/yyyy")</f>
        <v>30/09/2005</v>
      </c>
      <c r="E100" s="8" t="s">
        <v>5</v>
      </c>
      <c r="F100" s="8" t="s">
        <v>6</v>
      </c>
      <c r="G100" s="8"/>
    </row>
    <row r="101" spans="1:7" s="1" customFormat="1" ht="21.75" customHeight="1" x14ac:dyDescent="0.25">
      <c r="A101" s="6">
        <v>95</v>
      </c>
      <c r="B101" s="8" t="str">
        <f>TEXT("003076","000000")</f>
        <v>003076</v>
      </c>
      <c r="C101" s="9" t="s">
        <v>96</v>
      </c>
      <c r="D101" s="9" t="str">
        <f>TEXT("19/01/2005","dd/mm/yyyy")</f>
        <v>19/01/2005</v>
      </c>
      <c r="E101" s="8" t="s">
        <v>8</v>
      </c>
      <c r="F101" s="8" t="s">
        <v>6</v>
      </c>
      <c r="G101" s="8"/>
    </row>
    <row r="102" spans="1:7" s="1" customFormat="1" ht="21.75" customHeight="1" x14ac:dyDescent="0.25">
      <c r="A102" s="8">
        <v>96</v>
      </c>
      <c r="B102" s="8" t="str">
        <f>TEXT("003112","000000")</f>
        <v>003112</v>
      </c>
      <c r="C102" s="9" t="s">
        <v>97</v>
      </c>
      <c r="D102" s="9" t="str">
        <f>TEXT("23/02/2005","dd/mm/yyyy")</f>
        <v>23/02/2005</v>
      </c>
      <c r="E102" s="8" t="s">
        <v>5</v>
      </c>
      <c r="F102" s="8" t="s">
        <v>6</v>
      </c>
      <c r="G102" s="8"/>
    </row>
    <row r="103" spans="1:7" s="1" customFormat="1" ht="21.75" customHeight="1" x14ac:dyDescent="0.25">
      <c r="A103" s="6">
        <v>97</v>
      </c>
      <c r="B103" s="8" t="str">
        <f>TEXT("003161","000000")</f>
        <v>003161</v>
      </c>
      <c r="C103" s="9" t="s">
        <v>98</v>
      </c>
      <c r="D103" s="9" t="str">
        <f>TEXT("30/10/2005","dd/mm/yyyy")</f>
        <v>30/10/2005</v>
      </c>
      <c r="E103" s="8" t="s">
        <v>8</v>
      </c>
      <c r="F103" s="8" t="s">
        <v>6</v>
      </c>
      <c r="G103" s="8"/>
    </row>
    <row r="104" spans="1:7" s="1" customFormat="1" ht="21.75" customHeight="1" x14ac:dyDescent="0.25">
      <c r="A104" s="8">
        <v>98</v>
      </c>
      <c r="B104" s="8" t="str">
        <f>TEXT("003166","000000")</f>
        <v>003166</v>
      </c>
      <c r="C104" s="9" t="s">
        <v>99</v>
      </c>
      <c r="D104" s="9" t="str">
        <f>TEXT("07/03/2005","dd/mm/yyyy")</f>
        <v>07/03/2005</v>
      </c>
      <c r="E104" s="8" t="s">
        <v>5</v>
      </c>
      <c r="F104" s="8" t="s">
        <v>6</v>
      </c>
      <c r="G104" s="8"/>
    </row>
    <row r="105" spans="1:7" s="1" customFormat="1" ht="21.75" customHeight="1" x14ac:dyDescent="0.25">
      <c r="A105" s="6">
        <v>99</v>
      </c>
      <c r="B105" s="8" t="str">
        <f>TEXT("003170","000000")</f>
        <v>003170</v>
      </c>
      <c r="C105" s="9" t="s">
        <v>100</v>
      </c>
      <c r="D105" s="9" t="str">
        <f>TEXT("23/06/2005","dd/mm/yyyy")</f>
        <v>23/06/2005</v>
      </c>
      <c r="E105" s="8" t="s">
        <v>5</v>
      </c>
      <c r="F105" s="8" t="s">
        <v>6</v>
      </c>
      <c r="G105" s="8"/>
    </row>
    <row r="106" spans="1:7" s="1" customFormat="1" ht="21.75" customHeight="1" x14ac:dyDescent="0.25">
      <c r="A106" s="8">
        <v>100</v>
      </c>
      <c r="B106" s="8" t="str">
        <f>TEXT("003197","000000")</f>
        <v>003197</v>
      </c>
      <c r="C106" s="9" t="s">
        <v>101</v>
      </c>
      <c r="D106" s="9" t="str">
        <f>TEXT("28/10/2005","dd/mm/yyyy")</f>
        <v>28/10/2005</v>
      </c>
      <c r="E106" s="8" t="s">
        <v>8</v>
      </c>
      <c r="F106" s="8" t="s">
        <v>6</v>
      </c>
      <c r="G106" s="8"/>
    </row>
    <row r="107" spans="1:7" s="1" customFormat="1" ht="21.75" customHeight="1" x14ac:dyDescent="0.25">
      <c r="A107" s="6">
        <v>101</v>
      </c>
      <c r="B107" s="8" t="str">
        <f>TEXT("003223","000000")</f>
        <v>003223</v>
      </c>
      <c r="C107" s="9" t="s">
        <v>102</v>
      </c>
      <c r="D107" s="9" t="str">
        <f>TEXT("11/05/2005","dd/mm/yyyy")</f>
        <v>11/05/2005</v>
      </c>
      <c r="E107" s="8" t="s">
        <v>8</v>
      </c>
      <c r="F107" s="8" t="s">
        <v>6</v>
      </c>
      <c r="G107" s="8"/>
    </row>
    <row r="108" spans="1:7" s="1" customFormat="1" ht="21.75" customHeight="1" x14ac:dyDescent="0.25">
      <c r="A108" s="8">
        <v>102</v>
      </c>
      <c r="B108" s="8" t="str">
        <f>TEXT("003251","000000")</f>
        <v>003251</v>
      </c>
      <c r="C108" s="9" t="s">
        <v>103</v>
      </c>
      <c r="D108" s="9" t="str">
        <f>TEXT("13/05/2005","dd/mm/yyyy")</f>
        <v>13/05/2005</v>
      </c>
      <c r="E108" s="8" t="s">
        <v>8</v>
      </c>
      <c r="F108" s="8" t="s">
        <v>6</v>
      </c>
      <c r="G108" s="8"/>
    </row>
    <row r="109" spans="1:7" s="1" customFormat="1" ht="21.75" customHeight="1" x14ac:dyDescent="0.25">
      <c r="A109" s="6">
        <v>103</v>
      </c>
      <c r="B109" s="8" t="str">
        <f>TEXT("003258","000000")</f>
        <v>003258</v>
      </c>
      <c r="C109" s="9" t="s">
        <v>104</v>
      </c>
      <c r="D109" s="9" t="str">
        <f>TEXT("26/01/2005","dd/mm/yyyy")</f>
        <v>26/01/2005</v>
      </c>
      <c r="E109" s="8" t="s">
        <v>8</v>
      </c>
      <c r="F109" s="8" t="s">
        <v>6</v>
      </c>
      <c r="G109" s="8"/>
    </row>
    <row r="110" spans="1:7" s="1" customFormat="1" ht="21.75" customHeight="1" x14ac:dyDescent="0.25">
      <c r="A110" s="8">
        <v>104</v>
      </c>
      <c r="B110" s="8" t="str">
        <f>TEXT("003311","000000")</f>
        <v>003311</v>
      </c>
      <c r="C110" s="9" t="s">
        <v>105</v>
      </c>
      <c r="D110" s="9" t="str">
        <f>TEXT("22/9/2003","dd/mm/yyyy")</f>
        <v>22/09/2003</v>
      </c>
      <c r="E110" s="8" t="s">
        <v>8</v>
      </c>
      <c r="F110" s="8" t="s">
        <v>6</v>
      </c>
      <c r="G110" s="8"/>
    </row>
    <row r="111" spans="1:7" s="1" customFormat="1" ht="21.75" customHeight="1" x14ac:dyDescent="0.25">
      <c r="A111" s="6">
        <v>105</v>
      </c>
      <c r="B111" s="8" t="str">
        <f>TEXT("003357","000000")</f>
        <v>003357</v>
      </c>
      <c r="C111" s="9" t="s">
        <v>106</v>
      </c>
      <c r="D111" s="9" t="str">
        <f>TEXT("03/10/2005","dd/mm/yyyy")</f>
        <v>03/10/2005</v>
      </c>
      <c r="E111" s="8" t="s">
        <v>8</v>
      </c>
      <c r="F111" s="8" t="s">
        <v>6</v>
      </c>
      <c r="G111" s="8"/>
    </row>
    <row r="112" spans="1:7" s="1" customFormat="1" ht="21.75" customHeight="1" x14ac:dyDescent="0.25">
      <c r="A112" s="8">
        <v>106</v>
      </c>
      <c r="B112" s="8" t="str">
        <f>TEXT("003376","000000")</f>
        <v>003376</v>
      </c>
      <c r="C112" s="9" t="s">
        <v>107</v>
      </c>
      <c r="D112" s="9" t="str">
        <f>TEXT("09/12/2005","dd/mm/yyyy")</f>
        <v>09/12/2005</v>
      </c>
      <c r="E112" s="8" t="s">
        <v>8</v>
      </c>
      <c r="F112" s="8" t="s">
        <v>6</v>
      </c>
      <c r="G112" s="8"/>
    </row>
    <row r="113" spans="1:7" s="1" customFormat="1" ht="21.75" customHeight="1" x14ac:dyDescent="0.25">
      <c r="A113" s="6">
        <v>107</v>
      </c>
      <c r="B113" s="8" t="str">
        <f>TEXT("003429","000000")</f>
        <v>003429</v>
      </c>
      <c r="C113" s="9" t="s">
        <v>108</v>
      </c>
      <c r="D113" s="9" t="str">
        <f>TEXT("'05/03/2005","dd/mm/yyyy")</f>
        <v>'05/03/2005</v>
      </c>
      <c r="E113" s="8" t="s">
        <v>8</v>
      </c>
      <c r="F113" s="8" t="s">
        <v>6</v>
      </c>
      <c r="G113" s="8"/>
    </row>
    <row r="114" spans="1:7" s="1" customFormat="1" ht="21.75" customHeight="1" x14ac:dyDescent="0.25">
      <c r="A114" s="8">
        <v>108</v>
      </c>
      <c r="B114" s="8" t="str">
        <f>TEXT("003449","000000")</f>
        <v>003449</v>
      </c>
      <c r="C114" s="9" t="s">
        <v>109</v>
      </c>
      <c r="D114" s="9" t="str">
        <f>TEXT("11/03/2005","dd/mm/yyyy")</f>
        <v>11/03/2005</v>
      </c>
      <c r="E114" s="8" t="s">
        <v>8</v>
      </c>
      <c r="F114" s="8" t="s">
        <v>6</v>
      </c>
      <c r="G114" s="8"/>
    </row>
    <row r="115" spans="1:7" s="1" customFormat="1" ht="21.75" customHeight="1" x14ac:dyDescent="0.25">
      <c r="A115" s="6">
        <v>109</v>
      </c>
      <c r="B115" s="8" t="str">
        <f>TEXT("003466","000000")</f>
        <v>003466</v>
      </c>
      <c r="C115" s="9" t="s">
        <v>110</v>
      </c>
      <c r="D115" s="9" t="str">
        <f>TEXT("18/12/2005","dd/mm/yyyy")</f>
        <v>18/12/2005</v>
      </c>
      <c r="E115" s="8" t="s">
        <v>8</v>
      </c>
      <c r="F115" s="8" t="s">
        <v>33</v>
      </c>
      <c r="G115" s="8"/>
    </row>
    <row r="116" spans="1:7" s="1" customFormat="1" ht="21.75" customHeight="1" x14ac:dyDescent="0.25">
      <c r="A116" s="8">
        <v>110</v>
      </c>
      <c r="B116" s="8" t="str">
        <f>TEXT("003479","000000")</f>
        <v>003479</v>
      </c>
      <c r="C116" s="9" t="s">
        <v>111</v>
      </c>
      <c r="D116" s="9" t="str">
        <f>TEXT("21/11/2005","dd/mm/yyyy")</f>
        <v>21/11/2005</v>
      </c>
      <c r="E116" s="8" t="s">
        <v>8</v>
      </c>
      <c r="F116" s="8" t="s">
        <v>6</v>
      </c>
      <c r="G116" s="8"/>
    </row>
    <row r="117" spans="1:7" s="1" customFormat="1" ht="21.75" customHeight="1" x14ac:dyDescent="0.25">
      <c r="A117" s="6">
        <v>111</v>
      </c>
      <c r="B117" s="8" t="str">
        <f>TEXT("003502","000000")</f>
        <v>003502</v>
      </c>
      <c r="C117" s="9" t="s">
        <v>112</v>
      </c>
      <c r="D117" s="9" t="str">
        <f>TEXT("18/03/2005","dd/mm/yyyy")</f>
        <v>18/03/2005</v>
      </c>
      <c r="E117" s="8" t="s">
        <v>8</v>
      </c>
      <c r="F117" s="8" t="s">
        <v>6</v>
      </c>
      <c r="G117" s="8"/>
    </row>
    <row r="118" spans="1:7" s="1" customFormat="1" ht="21.75" customHeight="1" x14ac:dyDescent="0.25">
      <c r="A118" s="8">
        <v>112</v>
      </c>
      <c r="B118" s="8" t="str">
        <f>TEXT("003526","000000")</f>
        <v>003526</v>
      </c>
      <c r="C118" s="9" t="s">
        <v>113</v>
      </c>
      <c r="D118" s="9" t="str">
        <f>TEXT("17/07/2005","dd/mm/yyyy")</f>
        <v>17/07/2005</v>
      </c>
      <c r="E118" s="8" t="s">
        <v>8</v>
      </c>
      <c r="F118" s="8" t="s">
        <v>6</v>
      </c>
      <c r="G118" s="8"/>
    </row>
    <row r="119" spans="1:7" s="1" customFormat="1" ht="21.75" customHeight="1" x14ac:dyDescent="0.25">
      <c r="A119" s="6">
        <v>113</v>
      </c>
      <c r="B119" s="8" t="str">
        <f>TEXT("003561","000000")</f>
        <v>003561</v>
      </c>
      <c r="C119" s="9" t="s">
        <v>114</v>
      </c>
      <c r="D119" s="9" t="str">
        <f>TEXT("24/06/2005","dd/mm/yyyy")</f>
        <v>24/06/2005</v>
      </c>
      <c r="E119" s="8" t="s">
        <v>8</v>
      </c>
      <c r="F119" s="8" t="s">
        <v>6</v>
      </c>
      <c r="G119" s="8"/>
    </row>
    <row r="120" spans="1:7" s="1" customFormat="1" ht="21.75" customHeight="1" x14ac:dyDescent="0.25">
      <c r="A120" s="8">
        <v>114</v>
      </c>
      <c r="B120" s="8" t="str">
        <f>TEXT("003575","000000")</f>
        <v>003575</v>
      </c>
      <c r="C120" s="9" t="s">
        <v>115</v>
      </c>
      <c r="D120" s="9" t="str">
        <f>TEXT("10/07/2005","dd/mm/yyyy")</f>
        <v>10/07/2005</v>
      </c>
      <c r="E120" s="8" t="s">
        <v>8</v>
      </c>
      <c r="F120" s="8" t="s">
        <v>6</v>
      </c>
      <c r="G120" s="8"/>
    </row>
    <row r="121" spans="1:7" s="1" customFormat="1" ht="21.75" customHeight="1" x14ac:dyDescent="0.25">
      <c r="A121" s="6">
        <v>115</v>
      </c>
      <c r="B121" s="8" t="str">
        <f>TEXT("003683","000000")</f>
        <v>003683</v>
      </c>
      <c r="C121" s="9" t="s">
        <v>116</v>
      </c>
      <c r="D121" s="9" t="str">
        <f>TEXT("14/08/2005","dd/mm/yyyy")</f>
        <v>14/08/2005</v>
      </c>
      <c r="E121" s="8" t="s">
        <v>8</v>
      </c>
      <c r="F121" s="8" t="s">
        <v>6</v>
      </c>
      <c r="G121" s="8"/>
    </row>
    <row r="122" spans="1:7" s="1" customFormat="1" ht="21.75" customHeight="1" x14ac:dyDescent="0.25">
      <c r="A122" s="8">
        <v>116</v>
      </c>
      <c r="B122" s="8" t="str">
        <f>TEXT("003697","000000")</f>
        <v>003697</v>
      </c>
      <c r="C122" s="9" t="s">
        <v>117</v>
      </c>
      <c r="D122" s="9" t="str">
        <f>TEXT("20/07/2005","dd/mm/yyyy")</f>
        <v>20/07/2005</v>
      </c>
      <c r="E122" s="8" t="s">
        <v>8</v>
      </c>
      <c r="F122" s="8" t="s">
        <v>6</v>
      </c>
      <c r="G122" s="8"/>
    </row>
    <row r="123" spans="1:7" s="1" customFormat="1" ht="21.75" customHeight="1" x14ac:dyDescent="0.25">
      <c r="A123" s="6">
        <v>117</v>
      </c>
      <c r="B123" s="8" t="str">
        <f>TEXT("003813","000000")</f>
        <v>003813</v>
      </c>
      <c r="C123" s="9" t="s">
        <v>118</v>
      </c>
      <c r="D123" s="9" t="str">
        <f>TEXT("03/08/2005","dd/mm/yyyy")</f>
        <v>03/08/2005</v>
      </c>
      <c r="E123" s="8" t="s">
        <v>8</v>
      </c>
      <c r="F123" s="8" t="s">
        <v>92</v>
      </c>
      <c r="G123" s="8"/>
    </row>
    <row r="124" spans="1:7" s="1" customFormat="1" ht="21.75" customHeight="1" x14ac:dyDescent="0.25">
      <c r="A124" s="8">
        <v>118</v>
      </c>
      <c r="B124" s="8" t="str">
        <f>TEXT("003831","000000")</f>
        <v>003831</v>
      </c>
      <c r="C124" s="9" t="s">
        <v>119</v>
      </c>
      <c r="D124" s="9" t="str">
        <f>TEXT("08/07/2005","dd/mm/yyyy")</f>
        <v>08/07/2005</v>
      </c>
      <c r="E124" s="8" t="s">
        <v>8</v>
      </c>
      <c r="F124" s="8" t="s">
        <v>6</v>
      </c>
      <c r="G124" s="8"/>
    </row>
    <row r="125" spans="1:7" s="1" customFormat="1" ht="21.75" customHeight="1" x14ac:dyDescent="0.25">
      <c r="A125" s="6">
        <v>119</v>
      </c>
      <c r="B125" s="8" t="str">
        <f>TEXT("003846","000000")</f>
        <v>003846</v>
      </c>
      <c r="C125" s="9" t="s">
        <v>120</v>
      </c>
      <c r="D125" s="9" t="str">
        <f>TEXT("21/01/2005","dd/mm/yyyy")</f>
        <v>21/01/2005</v>
      </c>
      <c r="E125" s="8" t="s">
        <v>8</v>
      </c>
      <c r="F125" s="8" t="s">
        <v>6</v>
      </c>
      <c r="G125" s="8"/>
    </row>
    <row r="126" spans="1:7" s="1" customFormat="1" ht="21.75" customHeight="1" x14ac:dyDescent="0.25">
      <c r="A126" s="8">
        <v>120</v>
      </c>
      <c r="B126" s="8" t="str">
        <f>TEXT("003875","000000")</f>
        <v>003875</v>
      </c>
      <c r="C126" s="9" t="s">
        <v>121</v>
      </c>
      <c r="D126" s="9" t="str">
        <f>TEXT("05/04/2005","dd/mm/yyyy")</f>
        <v>05/04/2005</v>
      </c>
      <c r="E126" s="8" t="s">
        <v>8</v>
      </c>
      <c r="F126" s="8" t="s">
        <v>6</v>
      </c>
      <c r="G126" s="8"/>
    </row>
    <row r="127" spans="1:7" s="1" customFormat="1" ht="21.75" customHeight="1" x14ac:dyDescent="0.25">
      <c r="A127" s="6">
        <v>121</v>
      </c>
      <c r="B127" s="8" t="str">
        <f>TEXT("003901","000000")</f>
        <v>003901</v>
      </c>
      <c r="C127" s="9" t="s">
        <v>122</v>
      </c>
      <c r="D127" s="9" t="str">
        <f>TEXT("08/09/2005","dd/mm/yyyy")</f>
        <v>08/09/2005</v>
      </c>
      <c r="E127" s="8" t="s">
        <v>5</v>
      </c>
      <c r="F127" s="8" t="s">
        <v>6</v>
      </c>
      <c r="G127" s="8"/>
    </row>
    <row r="128" spans="1:7" s="1" customFormat="1" ht="21.75" customHeight="1" x14ac:dyDescent="0.25">
      <c r="A128" s="8">
        <v>122</v>
      </c>
      <c r="B128" s="8" t="str">
        <f>TEXT("003907","000000")</f>
        <v>003907</v>
      </c>
      <c r="C128" s="9" t="s">
        <v>123</v>
      </c>
      <c r="D128" s="9" t="str">
        <f>TEXT("24/03/2005","dd/mm/yyyy")</f>
        <v>24/03/2005</v>
      </c>
      <c r="E128" s="8" t="s">
        <v>5</v>
      </c>
      <c r="F128" s="8" t="s">
        <v>6</v>
      </c>
      <c r="G128" s="8"/>
    </row>
    <row r="129" spans="1:7" s="1" customFormat="1" ht="21.75" customHeight="1" x14ac:dyDescent="0.25">
      <c r="A129" s="6">
        <v>123</v>
      </c>
      <c r="B129" s="8" t="str">
        <f>TEXT("003911","000000")</f>
        <v>003911</v>
      </c>
      <c r="C129" s="9" t="s">
        <v>124</v>
      </c>
      <c r="D129" s="9" t="str">
        <f>TEXT("09/04/2005","dd/mm/yyyy")</f>
        <v>09/04/2005</v>
      </c>
      <c r="E129" s="8" t="s">
        <v>5</v>
      </c>
      <c r="F129" s="8" t="s">
        <v>6</v>
      </c>
      <c r="G129" s="8"/>
    </row>
    <row r="130" spans="1:7" s="1" customFormat="1" ht="21.75" customHeight="1" x14ac:dyDescent="0.25">
      <c r="A130" s="8">
        <v>124</v>
      </c>
      <c r="B130" s="8" t="str">
        <f>TEXT("003919","000000")</f>
        <v>003919</v>
      </c>
      <c r="C130" s="9" t="s">
        <v>125</v>
      </c>
      <c r="D130" s="9" t="str">
        <f>TEXT("18/08/2005","dd/mm/yyyy")</f>
        <v>18/08/2005</v>
      </c>
      <c r="E130" s="8" t="s">
        <v>8</v>
      </c>
      <c r="F130" s="8" t="s">
        <v>6</v>
      </c>
      <c r="G130" s="8"/>
    </row>
    <row r="131" spans="1:7" s="1" customFormat="1" ht="21.75" customHeight="1" x14ac:dyDescent="0.25">
      <c r="A131" s="6">
        <v>125</v>
      </c>
      <c r="B131" s="8" t="str">
        <f>TEXT("003924","000000")</f>
        <v>003924</v>
      </c>
      <c r="C131" s="9" t="s">
        <v>126</v>
      </c>
      <c r="D131" s="9" t="str">
        <f>TEXT("11/11/2005","dd/mm/yyyy")</f>
        <v>11/11/2005</v>
      </c>
      <c r="E131" s="8" t="s">
        <v>5</v>
      </c>
      <c r="F131" s="8" t="s">
        <v>6</v>
      </c>
      <c r="G131" s="8"/>
    </row>
    <row r="132" spans="1:7" s="1" customFormat="1" ht="21.75" customHeight="1" x14ac:dyDescent="0.25">
      <c r="A132" s="8">
        <v>126</v>
      </c>
      <c r="B132" s="8" t="str">
        <f>TEXT("003926","000000")</f>
        <v>003926</v>
      </c>
      <c r="C132" s="9" t="s">
        <v>127</v>
      </c>
      <c r="D132" s="9" t="str">
        <f>TEXT("17/09/2005","dd/mm/yyyy")</f>
        <v>17/09/2005</v>
      </c>
      <c r="E132" s="8" t="s">
        <v>5</v>
      </c>
      <c r="F132" s="8" t="s">
        <v>6</v>
      </c>
      <c r="G132" s="8"/>
    </row>
    <row r="133" spans="1:7" s="1" customFormat="1" ht="21.75" customHeight="1" x14ac:dyDescent="0.25">
      <c r="A133" s="6">
        <v>127</v>
      </c>
      <c r="B133" s="8" t="str">
        <f>TEXT("003932","000000")</f>
        <v>003932</v>
      </c>
      <c r="C133" s="9" t="s">
        <v>128</v>
      </c>
      <c r="D133" s="9" t="str">
        <f>TEXT("13/05/2005","dd/mm/yyyy")</f>
        <v>13/05/2005</v>
      </c>
      <c r="E133" s="8" t="s">
        <v>5</v>
      </c>
      <c r="F133" s="8" t="s">
        <v>6</v>
      </c>
      <c r="G133" s="8"/>
    </row>
    <row r="134" spans="1:7" s="1" customFormat="1" ht="21.75" customHeight="1" x14ac:dyDescent="0.25">
      <c r="A134" s="8">
        <v>128</v>
      </c>
      <c r="B134" s="8" t="str">
        <f>TEXT("003937","000000")</f>
        <v>003937</v>
      </c>
      <c r="C134" s="9" t="s">
        <v>129</v>
      </c>
      <c r="D134" s="9" t="str">
        <f>TEXT("23/12/2005","dd/mm/yyyy")</f>
        <v>23/12/2005</v>
      </c>
      <c r="E134" s="8" t="s">
        <v>8</v>
      </c>
      <c r="F134" s="8" t="s">
        <v>6</v>
      </c>
      <c r="G134" s="8"/>
    </row>
    <row r="135" spans="1:7" s="1" customFormat="1" ht="21.75" customHeight="1" x14ac:dyDescent="0.25">
      <c r="A135" s="6">
        <v>129</v>
      </c>
      <c r="B135" s="8" t="str">
        <f>TEXT("003938","000000")</f>
        <v>003938</v>
      </c>
      <c r="C135" s="9" t="s">
        <v>130</v>
      </c>
      <c r="D135" s="9" t="str">
        <f>TEXT("01/06/2005","dd/mm/yyyy")</f>
        <v>01/06/2005</v>
      </c>
      <c r="E135" s="8" t="s">
        <v>8</v>
      </c>
      <c r="F135" s="8" t="s">
        <v>6</v>
      </c>
      <c r="G135" s="8"/>
    </row>
    <row r="136" spans="1:7" s="1" customFormat="1" ht="21.75" customHeight="1" x14ac:dyDescent="0.25">
      <c r="A136" s="8">
        <v>130</v>
      </c>
      <c r="B136" s="8" t="str">
        <f>TEXT("003948","000000")</f>
        <v>003948</v>
      </c>
      <c r="C136" s="9" t="s">
        <v>131</v>
      </c>
      <c r="D136" s="9" t="str">
        <f>TEXT("30/06/2005","dd/mm/yyyy")</f>
        <v>30/06/2005</v>
      </c>
      <c r="E136" s="8" t="s">
        <v>8</v>
      </c>
      <c r="F136" s="8" t="s">
        <v>6</v>
      </c>
      <c r="G136" s="8"/>
    </row>
    <row r="137" spans="1:7" s="1" customFormat="1" ht="21.75" customHeight="1" x14ac:dyDescent="0.25">
      <c r="A137" s="6">
        <v>131</v>
      </c>
      <c r="B137" s="8" t="str">
        <f>TEXT("003958","000000")</f>
        <v>003958</v>
      </c>
      <c r="C137" s="9" t="s">
        <v>132</v>
      </c>
      <c r="D137" s="9" t="str">
        <f>TEXT("26/12/2005","dd/mm/yyyy")</f>
        <v>26/12/2005</v>
      </c>
      <c r="E137" s="8" t="s">
        <v>5</v>
      </c>
      <c r="F137" s="8" t="s">
        <v>6</v>
      </c>
      <c r="G137" s="8"/>
    </row>
    <row r="138" spans="1:7" s="1" customFormat="1" ht="21.75" customHeight="1" x14ac:dyDescent="0.25">
      <c r="A138" s="8">
        <v>132</v>
      </c>
      <c r="B138" s="8" t="str">
        <f>TEXT("004003","000000")</f>
        <v>004003</v>
      </c>
      <c r="C138" s="9" t="s">
        <v>133</v>
      </c>
      <c r="D138" s="9" t="str">
        <f>TEXT("29/11/2005","dd/mm/yyyy")</f>
        <v>29/11/2005</v>
      </c>
      <c r="E138" s="8" t="s">
        <v>8</v>
      </c>
      <c r="F138" s="8" t="s">
        <v>6</v>
      </c>
      <c r="G138" s="8"/>
    </row>
    <row r="139" spans="1:7" s="1" customFormat="1" ht="21.75" customHeight="1" x14ac:dyDescent="0.25">
      <c r="A139" s="6">
        <v>133</v>
      </c>
      <c r="B139" s="8" t="str">
        <f>TEXT("004035","000000")</f>
        <v>004035</v>
      </c>
      <c r="C139" s="9" t="s">
        <v>134</v>
      </c>
      <c r="D139" s="9" t="str">
        <f>TEXT("20/12/2005","dd/mm/yyyy")</f>
        <v>20/12/2005</v>
      </c>
      <c r="E139" s="8" t="s">
        <v>5</v>
      </c>
      <c r="F139" s="8" t="s">
        <v>6</v>
      </c>
      <c r="G139" s="8"/>
    </row>
    <row r="140" spans="1:7" s="1" customFormat="1" ht="21.75" customHeight="1" x14ac:dyDescent="0.25">
      <c r="A140" s="8">
        <v>134</v>
      </c>
      <c r="B140" s="8" t="str">
        <f>TEXT("004040","000000")</f>
        <v>004040</v>
      </c>
      <c r="C140" s="9" t="s">
        <v>134</v>
      </c>
      <c r="D140" s="9" t="str">
        <f>TEXT("11/05/2005","dd/mm/yyyy")</f>
        <v>11/05/2005</v>
      </c>
      <c r="E140" s="8" t="s">
        <v>5</v>
      </c>
      <c r="F140" s="8" t="s">
        <v>6</v>
      </c>
      <c r="G140" s="8"/>
    </row>
    <row r="141" spans="1:7" s="1" customFormat="1" ht="21.75" customHeight="1" x14ac:dyDescent="0.25">
      <c r="A141" s="6">
        <v>135</v>
      </c>
      <c r="B141" s="8" t="str">
        <f>TEXT("004101","000000")</f>
        <v>004101</v>
      </c>
      <c r="C141" s="9" t="s">
        <v>135</v>
      </c>
      <c r="D141" s="9" t="str">
        <f>TEXT("22/07/2005","dd/mm/yyyy")</f>
        <v>22/07/2005</v>
      </c>
      <c r="E141" s="8" t="s">
        <v>5</v>
      </c>
      <c r="F141" s="8" t="s">
        <v>6</v>
      </c>
      <c r="G141" s="8"/>
    </row>
    <row r="142" spans="1:7" s="1" customFormat="1" ht="21.75" customHeight="1" x14ac:dyDescent="0.25">
      <c r="A142" s="8">
        <v>136</v>
      </c>
      <c r="B142" s="8" t="str">
        <f>TEXT("004103","000000")</f>
        <v>004103</v>
      </c>
      <c r="C142" s="9" t="s">
        <v>136</v>
      </c>
      <c r="D142" s="9" t="str">
        <f>TEXT("23/02/2005","dd/mm/yyyy")</f>
        <v>23/02/2005</v>
      </c>
      <c r="E142" s="8" t="s">
        <v>5</v>
      </c>
      <c r="F142" s="8" t="s">
        <v>6</v>
      </c>
      <c r="G142" s="8"/>
    </row>
    <row r="143" spans="1:7" s="1" customFormat="1" ht="21.75" customHeight="1" x14ac:dyDescent="0.25">
      <c r="A143" s="6">
        <v>137</v>
      </c>
      <c r="B143" s="8" t="str">
        <f>TEXT("004106","000000")</f>
        <v>004106</v>
      </c>
      <c r="C143" s="9" t="s">
        <v>137</v>
      </c>
      <c r="D143" s="9" t="str">
        <f>TEXT("12/09/2005","dd/mm/yyyy")</f>
        <v>12/09/2005</v>
      </c>
      <c r="E143" s="8" t="s">
        <v>5</v>
      </c>
      <c r="F143" s="8" t="s">
        <v>6</v>
      </c>
      <c r="G143" s="8"/>
    </row>
    <row r="144" spans="1:7" s="1" customFormat="1" ht="21.75" customHeight="1" x14ac:dyDescent="0.25">
      <c r="A144" s="8">
        <v>138</v>
      </c>
      <c r="B144" s="8" t="str">
        <f>TEXT("004124","000000")</f>
        <v>004124</v>
      </c>
      <c r="C144" s="9" t="s">
        <v>138</v>
      </c>
      <c r="D144" s="9" t="str">
        <f>TEXT("13/02/2005","dd/mm/yyyy")</f>
        <v>13/02/2005</v>
      </c>
      <c r="E144" s="8" t="s">
        <v>5</v>
      </c>
      <c r="F144" s="8" t="s">
        <v>6</v>
      </c>
      <c r="G144" s="8"/>
    </row>
    <row r="145" spans="1:7" s="1" customFormat="1" ht="21.75" customHeight="1" x14ac:dyDescent="0.25">
      <c r="A145" s="6">
        <v>139</v>
      </c>
      <c r="B145" s="8" t="str">
        <f>TEXT("004152","000000")</f>
        <v>004152</v>
      </c>
      <c r="C145" s="9" t="s">
        <v>139</v>
      </c>
      <c r="D145" s="9" t="str">
        <f>TEXT("23/10/2005","dd/mm/yyyy")</f>
        <v>23/10/2005</v>
      </c>
      <c r="E145" s="8" t="s">
        <v>8</v>
      </c>
      <c r="F145" s="8" t="s">
        <v>6</v>
      </c>
      <c r="G145" s="8"/>
    </row>
    <row r="146" spans="1:7" s="1" customFormat="1" ht="21.75" customHeight="1" x14ac:dyDescent="0.25">
      <c r="A146" s="8">
        <v>140</v>
      </c>
      <c r="B146" s="8" t="str">
        <f>TEXT("004163","000000")</f>
        <v>004163</v>
      </c>
      <c r="C146" s="9" t="s">
        <v>140</v>
      </c>
      <c r="D146" s="9" t="str">
        <f>TEXT("28/10/2005","dd/mm/yyyy")</f>
        <v>28/10/2005</v>
      </c>
      <c r="E146" s="8" t="s">
        <v>5</v>
      </c>
      <c r="F146" s="8" t="s">
        <v>6</v>
      </c>
      <c r="G146" s="8"/>
    </row>
    <row r="147" spans="1:7" s="1" customFormat="1" ht="21.75" customHeight="1" x14ac:dyDescent="0.25">
      <c r="A147" s="6">
        <v>141</v>
      </c>
      <c r="B147" s="8" t="str">
        <f>TEXT("004174","000000")</f>
        <v>004174</v>
      </c>
      <c r="C147" s="9" t="s">
        <v>141</v>
      </c>
      <c r="D147" s="9" t="str">
        <f>TEXT("27/07/2005","dd/mm/yyyy")</f>
        <v>27/07/2005</v>
      </c>
      <c r="E147" s="8" t="s">
        <v>5</v>
      </c>
      <c r="F147" s="8" t="s">
        <v>6</v>
      </c>
      <c r="G147" s="8"/>
    </row>
    <row r="148" spans="1:7" s="1" customFormat="1" ht="21.75" customHeight="1" x14ac:dyDescent="0.25">
      <c r="A148" s="8">
        <v>142</v>
      </c>
      <c r="B148" s="8" t="str">
        <f>TEXT("004189","000000")</f>
        <v>004189</v>
      </c>
      <c r="C148" s="9" t="s">
        <v>142</v>
      </c>
      <c r="D148" s="9" t="str">
        <f>TEXT("04/11/2005","dd/mm/yyyy")</f>
        <v>04/11/2005</v>
      </c>
      <c r="E148" s="8" t="s">
        <v>5</v>
      </c>
      <c r="F148" s="8" t="s">
        <v>6</v>
      </c>
      <c r="G148" s="8"/>
    </row>
    <row r="149" spans="1:7" s="1" customFormat="1" ht="21.75" customHeight="1" x14ac:dyDescent="0.25">
      <c r="A149" s="6">
        <v>143</v>
      </c>
      <c r="B149" s="8" t="str">
        <f>TEXT("004241","000000")</f>
        <v>004241</v>
      </c>
      <c r="C149" s="9" t="s">
        <v>143</v>
      </c>
      <c r="D149" s="9" t="str">
        <f>TEXT("27/11/2005","dd/mm/yyyy")</f>
        <v>27/11/2005</v>
      </c>
      <c r="E149" s="8" t="s">
        <v>8</v>
      </c>
      <c r="F149" s="8" t="s">
        <v>6</v>
      </c>
      <c r="G149" s="8"/>
    </row>
    <row r="150" spans="1:7" s="1" customFormat="1" ht="21.75" customHeight="1" x14ac:dyDescent="0.25">
      <c r="A150" s="8">
        <v>144</v>
      </c>
      <c r="B150" s="8" t="str">
        <f>TEXT("004259","000000")</f>
        <v>004259</v>
      </c>
      <c r="C150" s="9" t="s">
        <v>144</v>
      </c>
      <c r="D150" s="9" t="str">
        <f>TEXT("14/03/2005","dd/mm/yyyy")</f>
        <v>14/03/2005</v>
      </c>
      <c r="E150" s="8" t="s">
        <v>5</v>
      </c>
      <c r="F150" s="8" t="s">
        <v>6</v>
      </c>
      <c r="G150" s="8"/>
    </row>
    <row r="151" spans="1:7" s="1" customFormat="1" ht="21.75" customHeight="1" x14ac:dyDescent="0.25">
      <c r="A151" s="6">
        <v>145</v>
      </c>
      <c r="B151" s="8" t="str">
        <f>TEXT("004274","000000")</f>
        <v>004274</v>
      </c>
      <c r="C151" s="9" t="s">
        <v>145</v>
      </c>
      <c r="D151" s="9" t="str">
        <f>TEXT("18/09/2005","dd/mm/yyyy")</f>
        <v>18/09/2005</v>
      </c>
      <c r="E151" s="8" t="s">
        <v>5</v>
      </c>
      <c r="F151" s="8" t="s">
        <v>6</v>
      </c>
      <c r="G151" s="8"/>
    </row>
    <row r="152" spans="1:7" s="1" customFormat="1" ht="21.75" customHeight="1" x14ac:dyDescent="0.25">
      <c r="A152" s="8">
        <v>146</v>
      </c>
      <c r="B152" s="8" t="str">
        <f>TEXT("004374","000000")</f>
        <v>004374</v>
      </c>
      <c r="C152" s="9" t="s">
        <v>146</v>
      </c>
      <c r="D152" s="9" t="str">
        <f>TEXT("18/11/2005","dd/mm/yyyy")</f>
        <v>18/11/2005</v>
      </c>
      <c r="E152" s="8" t="s">
        <v>8</v>
      </c>
      <c r="F152" s="8" t="s">
        <v>6</v>
      </c>
      <c r="G152" s="8"/>
    </row>
    <row r="153" spans="1:7" s="1" customFormat="1" ht="21.75" customHeight="1" x14ac:dyDescent="0.25">
      <c r="A153" s="6">
        <v>147</v>
      </c>
      <c r="B153" s="8" t="str">
        <f>TEXT("004428","000000")</f>
        <v>004428</v>
      </c>
      <c r="C153" s="9" t="s">
        <v>147</v>
      </c>
      <c r="D153" s="9" t="str">
        <f>TEXT("09/05/2005","dd/mm/yyyy")</f>
        <v>09/05/2005</v>
      </c>
      <c r="E153" s="8" t="s">
        <v>5</v>
      </c>
      <c r="F153" s="8" t="s">
        <v>6</v>
      </c>
      <c r="G153" s="8"/>
    </row>
    <row r="154" spans="1:7" s="1" customFormat="1" ht="21.75" customHeight="1" x14ac:dyDescent="0.25">
      <c r="A154" s="8">
        <v>148</v>
      </c>
      <c r="B154" s="8" t="str">
        <f>TEXT("004437","000000")</f>
        <v>004437</v>
      </c>
      <c r="C154" s="9" t="s">
        <v>148</v>
      </c>
      <c r="D154" s="9" t="str">
        <f>TEXT("25/10/2005","dd/mm/yyyy")</f>
        <v>25/10/2005</v>
      </c>
      <c r="E154" s="8" t="s">
        <v>5</v>
      </c>
      <c r="F154" s="8" t="s">
        <v>6</v>
      </c>
      <c r="G154" s="8"/>
    </row>
    <row r="155" spans="1:7" s="1" customFormat="1" ht="21.75" customHeight="1" x14ac:dyDescent="0.25">
      <c r="A155" s="6">
        <v>149</v>
      </c>
      <c r="B155" s="8" t="str">
        <f>TEXT("004475","000000")</f>
        <v>004475</v>
      </c>
      <c r="C155" s="9" t="s">
        <v>149</v>
      </c>
      <c r="D155" s="9" t="str">
        <f>TEXT("09/07/2005","dd/mm/yyyy")</f>
        <v>09/07/2005</v>
      </c>
      <c r="E155" s="8" t="s">
        <v>5</v>
      </c>
      <c r="F155" s="8" t="s">
        <v>150</v>
      </c>
      <c r="G155" s="8"/>
    </row>
    <row r="156" spans="1:7" s="1" customFormat="1" ht="21.75" customHeight="1" x14ac:dyDescent="0.25">
      <c r="A156" s="8">
        <v>150</v>
      </c>
      <c r="B156" s="8" t="str">
        <f>TEXT("004487","000000")</f>
        <v>004487</v>
      </c>
      <c r="C156" s="9" t="s">
        <v>151</v>
      </c>
      <c r="D156" s="9" t="str">
        <f>TEXT("04/08/2005","dd/mm/yyyy")</f>
        <v>04/08/2005</v>
      </c>
      <c r="E156" s="8" t="s">
        <v>5</v>
      </c>
      <c r="F156" s="8" t="s">
        <v>6</v>
      </c>
      <c r="G156" s="8"/>
    </row>
    <row r="157" spans="1:7" s="1" customFormat="1" ht="21.75" customHeight="1" x14ac:dyDescent="0.25">
      <c r="A157" s="6">
        <v>151</v>
      </c>
      <c r="B157" s="8" t="str">
        <f>TEXT("004521","000000")</f>
        <v>004521</v>
      </c>
      <c r="C157" s="9" t="s">
        <v>152</v>
      </c>
      <c r="D157" s="9" t="str">
        <f>TEXT("23/04/2005","dd/mm/yyyy")</f>
        <v>23/04/2005</v>
      </c>
      <c r="E157" s="8" t="s">
        <v>5</v>
      </c>
      <c r="F157" s="8" t="s">
        <v>6</v>
      </c>
      <c r="G157" s="8"/>
    </row>
    <row r="158" spans="1:7" s="1" customFormat="1" ht="21.75" customHeight="1" x14ac:dyDescent="0.25">
      <c r="A158" s="8">
        <v>152</v>
      </c>
      <c r="B158" s="8" t="str">
        <f>TEXT("004526","000000")</f>
        <v>004526</v>
      </c>
      <c r="C158" s="9" t="s">
        <v>153</v>
      </c>
      <c r="D158" s="9" t="str">
        <f>TEXT("05/04/2005","dd/mm/yyyy")</f>
        <v>05/04/2005</v>
      </c>
      <c r="E158" s="8" t="s">
        <v>5</v>
      </c>
      <c r="F158" s="8" t="s">
        <v>6</v>
      </c>
      <c r="G158" s="8"/>
    </row>
    <row r="159" spans="1:7" s="1" customFormat="1" ht="21.75" customHeight="1" x14ac:dyDescent="0.25">
      <c r="A159" s="6">
        <v>153</v>
      </c>
      <c r="B159" s="8" t="str">
        <f>TEXT("004572","000000")</f>
        <v>004572</v>
      </c>
      <c r="C159" s="9" t="s">
        <v>154</v>
      </c>
      <c r="D159" s="9" t="str">
        <f>TEXT("14/10/2005","dd/mm/yyyy")</f>
        <v>14/10/2005</v>
      </c>
      <c r="E159" s="8" t="s">
        <v>5</v>
      </c>
      <c r="F159" s="8" t="s">
        <v>6</v>
      </c>
      <c r="G159" s="8"/>
    </row>
    <row r="160" spans="1:7" s="1" customFormat="1" ht="21.75" customHeight="1" x14ac:dyDescent="0.25">
      <c r="A160" s="8">
        <v>154</v>
      </c>
      <c r="B160" s="8" t="str">
        <f>TEXT("004619","000000")</f>
        <v>004619</v>
      </c>
      <c r="C160" s="9" t="s">
        <v>155</v>
      </c>
      <c r="D160" s="9" t="str">
        <f>TEXT("02/08/2005","dd/mm/yyyy")</f>
        <v>02/08/2005</v>
      </c>
      <c r="E160" s="8" t="s">
        <v>5</v>
      </c>
      <c r="F160" s="8" t="s">
        <v>6</v>
      </c>
      <c r="G160" s="8"/>
    </row>
    <row r="161" spans="1:7" s="1" customFormat="1" ht="21.75" customHeight="1" x14ac:dyDescent="0.25">
      <c r="A161" s="6">
        <v>155</v>
      </c>
      <c r="B161" s="8" t="str">
        <f>TEXT("004663","000000")</f>
        <v>004663</v>
      </c>
      <c r="C161" s="9" t="s">
        <v>156</v>
      </c>
      <c r="D161" s="9" t="str">
        <f>TEXT("07/11/2005","dd/mm/yyyy")</f>
        <v>07/11/2005</v>
      </c>
      <c r="E161" s="8" t="s">
        <v>5</v>
      </c>
      <c r="F161" s="8" t="s">
        <v>6</v>
      </c>
      <c r="G161" s="8"/>
    </row>
    <row r="162" spans="1:7" s="1" customFormat="1" ht="21.75" customHeight="1" x14ac:dyDescent="0.25">
      <c r="A162" s="8">
        <v>156</v>
      </c>
      <c r="B162" s="8" t="str">
        <f>TEXT("004667","000000")</f>
        <v>004667</v>
      </c>
      <c r="C162" s="9" t="s">
        <v>157</v>
      </c>
      <c r="D162" s="9" t="str">
        <f>TEXT("21/07/2005","dd/mm/yyyy")</f>
        <v>21/07/2005</v>
      </c>
      <c r="E162" s="8" t="s">
        <v>5</v>
      </c>
      <c r="F162" s="8" t="s">
        <v>6</v>
      </c>
      <c r="G162" s="8"/>
    </row>
    <row r="163" spans="1:7" s="1" customFormat="1" ht="21.75" customHeight="1" x14ac:dyDescent="0.25">
      <c r="A163" s="6">
        <v>157</v>
      </c>
      <c r="B163" s="8" t="str">
        <f>TEXT("004711","000000")</f>
        <v>004711</v>
      </c>
      <c r="C163" s="9" t="s">
        <v>158</v>
      </c>
      <c r="D163" s="9" t="str">
        <f>TEXT("07/12/2005","dd/mm/yyyy")</f>
        <v>07/12/2005</v>
      </c>
      <c r="E163" s="8" t="s">
        <v>5</v>
      </c>
      <c r="F163" s="8" t="s">
        <v>6</v>
      </c>
      <c r="G163" s="8"/>
    </row>
    <row r="164" spans="1:7" s="1" customFormat="1" ht="21.75" customHeight="1" x14ac:dyDescent="0.25">
      <c r="A164" s="8">
        <v>158</v>
      </c>
      <c r="B164" s="8" t="str">
        <f>TEXT("004894","000000")</f>
        <v>004894</v>
      </c>
      <c r="C164" s="9" t="s">
        <v>159</v>
      </c>
      <c r="D164" s="9" t="str">
        <f>TEXT("05/06/2005","dd/mm/yyyy")</f>
        <v>05/06/2005</v>
      </c>
      <c r="E164" s="8" t="s">
        <v>8</v>
      </c>
      <c r="F164" s="8" t="s">
        <v>6</v>
      </c>
      <c r="G164" s="8"/>
    </row>
    <row r="165" spans="1:7" s="1" customFormat="1" ht="21.75" customHeight="1" x14ac:dyDescent="0.25">
      <c r="A165" s="6">
        <v>159</v>
      </c>
      <c r="B165" s="8" t="str">
        <f>TEXT("004995","000000")</f>
        <v>004995</v>
      </c>
      <c r="C165" s="9" t="s">
        <v>160</v>
      </c>
      <c r="D165" s="9" t="str">
        <f>TEXT("23/10/2005","dd/mm/yyyy")</f>
        <v>23/10/2005</v>
      </c>
      <c r="E165" s="8" t="s">
        <v>8</v>
      </c>
      <c r="F165" s="8" t="s">
        <v>6</v>
      </c>
      <c r="G165" s="8"/>
    </row>
    <row r="166" spans="1:7" s="1" customFormat="1" ht="21.75" customHeight="1" x14ac:dyDescent="0.25">
      <c r="A166" s="8">
        <v>160</v>
      </c>
      <c r="B166" s="8" t="str">
        <f>TEXT("005064","000000")</f>
        <v>005064</v>
      </c>
      <c r="C166" s="9" t="s">
        <v>161</v>
      </c>
      <c r="D166" s="9" t="str">
        <f>TEXT("06/10/2005","dd/mm/yyyy")</f>
        <v>06/10/2005</v>
      </c>
      <c r="E166" s="8" t="s">
        <v>8</v>
      </c>
      <c r="F166" s="8" t="s">
        <v>6</v>
      </c>
      <c r="G166" s="8"/>
    </row>
    <row r="167" spans="1:7" s="1" customFormat="1" ht="21.75" customHeight="1" x14ac:dyDescent="0.25">
      <c r="A167" s="6">
        <v>161</v>
      </c>
      <c r="B167" s="8" t="str">
        <f>TEXT("005069","000000")</f>
        <v>005069</v>
      </c>
      <c r="C167" s="9" t="s">
        <v>162</v>
      </c>
      <c r="D167" s="9" t="str">
        <f>TEXT("09/11/2005","dd/mm/yyyy")</f>
        <v>09/11/2005</v>
      </c>
      <c r="E167" s="8" t="s">
        <v>8</v>
      </c>
      <c r="F167" s="8" t="s">
        <v>6</v>
      </c>
      <c r="G167" s="8"/>
    </row>
    <row r="168" spans="1:7" s="1" customFormat="1" ht="21.75" customHeight="1" x14ac:dyDescent="0.25">
      <c r="A168" s="8">
        <v>162</v>
      </c>
      <c r="B168" s="8" t="str">
        <f>TEXT("005074","000000")</f>
        <v>005074</v>
      </c>
      <c r="C168" s="9" t="s">
        <v>162</v>
      </c>
      <c r="D168" s="9" t="str">
        <f>TEXT("06/01/2005","dd/mm/yyyy")</f>
        <v>06/01/2005</v>
      </c>
      <c r="E168" s="8" t="s">
        <v>8</v>
      </c>
      <c r="F168" s="8" t="s">
        <v>6</v>
      </c>
      <c r="G168" s="8"/>
    </row>
    <row r="169" spans="1:7" s="1" customFormat="1" ht="21.75" customHeight="1" x14ac:dyDescent="0.25">
      <c r="A169" s="6">
        <v>163</v>
      </c>
      <c r="B169" s="8" t="str">
        <f>TEXT("005090","000000")</f>
        <v>005090</v>
      </c>
      <c r="C169" s="9" t="s">
        <v>163</v>
      </c>
      <c r="D169" s="9" t="str">
        <f>TEXT("16/02/2005","dd/mm/yyyy")</f>
        <v>16/02/2005</v>
      </c>
      <c r="E169" s="8" t="s">
        <v>8</v>
      </c>
      <c r="F169" s="8" t="s">
        <v>6</v>
      </c>
      <c r="G169" s="8"/>
    </row>
    <row r="170" spans="1:7" s="1" customFormat="1" ht="21.75" customHeight="1" x14ac:dyDescent="0.25">
      <c r="A170" s="8">
        <v>164</v>
      </c>
      <c r="B170" s="8" t="str">
        <f>TEXT("005122","000000")</f>
        <v>005122</v>
      </c>
      <c r="C170" s="9" t="s">
        <v>164</v>
      </c>
      <c r="D170" s="9" t="str">
        <f>TEXT("23/09/2005","dd/mm/yyyy")</f>
        <v>23/09/2005</v>
      </c>
      <c r="E170" s="8" t="s">
        <v>8</v>
      </c>
      <c r="F170" s="8" t="s">
        <v>6</v>
      </c>
      <c r="G170" s="8"/>
    </row>
    <row r="171" spans="1:7" s="1" customFormat="1" ht="21.75" customHeight="1" x14ac:dyDescent="0.25">
      <c r="A171" s="6">
        <v>165</v>
      </c>
      <c r="B171" s="8" t="str">
        <f>TEXT("005131","000000")</f>
        <v>005131</v>
      </c>
      <c r="C171" s="9" t="s">
        <v>165</v>
      </c>
      <c r="D171" s="9" t="str">
        <f>TEXT("19/03/2005","dd/mm/yyyy")</f>
        <v>19/03/2005</v>
      </c>
      <c r="E171" s="8" t="s">
        <v>8</v>
      </c>
      <c r="F171" s="8" t="s">
        <v>6</v>
      </c>
      <c r="G171" s="8"/>
    </row>
    <row r="172" spans="1:7" s="1" customFormat="1" ht="21.75" customHeight="1" x14ac:dyDescent="0.25">
      <c r="A172" s="8">
        <v>166</v>
      </c>
      <c r="B172" s="8" t="str">
        <f>TEXT("005141","000000")</f>
        <v>005141</v>
      </c>
      <c r="C172" s="9" t="s">
        <v>166</v>
      </c>
      <c r="D172" s="9" t="str">
        <f>TEXT("30/4/2005","dd/mm/yyyy")</f>
        <v>30/04/2005</v>
      </c>
      <c r="E172" s="8" t="s">
        <v>8</v>
      </c>
      <c r="F172" s="8" t="s">
        <v>6</v>
      </c>
      <c r="G172" s="8"/>
    </row>
    <row r="173" spans="1:7" s="1" customFormat="1" ht="21.75" customHeight="1" x14ac:dyDescent="0.25">
      <c r="A173" s="6">
        <v>167</v>
      </c>
      <c r="B173" s="8" t="str">
        <f>TEXT("005146","000000")</f>
        <v>005146</v>
      </c>
      <c r="C173" s="9" t="s">
        <v>167</v>
      </c>
      <c r="D173" s="9" t="str">
        <f>TEXT("13/04/2005","dd/mm/yyyy")</f>
        <v>13/04/2005</v>
      </c>
      <c r="E173" s="8" t="s">
        <v>8</v>
      </c>
      <c r="F173" s="8" t="s">
        <v>6</v>
      </c>
      <c r="G173" s="8"/>
    </row>
    <row r="174" spans="1:7" s="1" customFormat="1" ht="21.75" customHeight="1" x14ac:dyDescent="0.25">
      <c r="A174" s="8">
        <v>168</v>
      </c>
      <c r="B174" s="8" t="str">
        <f>TEXT("005160","000000")</f>
        <v>005160</v>
      </c>
      <c r="C174" s="9" t="s">
        <v>168</v>
      </c>
      <c r="D174" s="9" t="str">
        <f>TEXT("25/03/2005","dd/mm/yyyy")</f>
        <v>25/03/2005</v>
      </c>
      <c r="E174" s="8" t="s">
        <v>8</v>
      </c>
      <c r="F174" s="8" t="s">
        <v>6</v>
      </c>
      <c r="G174" s="8"/>
    </row>
    <row r="175" spans="1:7" s="1" customFormat="1" ht="21.75" customHeight="1" x14ac:dyDescent="0.25">
      <c r="A175" s="6">
        <v>169</v>
      </c>
      <c r="B175" s="8" t="str">
        <f>TEXT("005179","000000")</f>
        <v>005179</v>
      </c>
      <c r="C175" s="9" t="s">
        <v>169</v>
      </c>
      <c r="D175" s="9" t="str">
        <f>TEXT("04/11/2005","dd/mm/yyyy")</f>
        <v>04/11/2005</v>
      </c>
      <c r="E175" s="8" t="s">
        <v>8</v>
      </c>
      <c r="F175" s="8" t="s">
        <v>6</v>
      </c>
      <c r="G175" s="8"/>
    </row>
    <row r="176" spans="1:7" s="1" customFormat="1" ht="21.75" customHeight="1" x14ac:dyDescent="0.25">
      <c r="A176" s="8">
        <v>170</v>
      </c>
      <c r="B176" s="8" t="str">
        <f>TEXT("005184","000000")</f>
        <v>005184</v>
      </c>
      <c r="C176" s="9" t="s">
        <v>170</v>
      </c>
      <c r="D176" s="9" t="str">
        <f>TEXT("20/09/2004","dd/mm/yyyy")</f>
        <v>20/09/2004</v>
      </c>
      <c r="E176" s="8" t="s">
        <v>8</v>
      </c>
      <c r="F176" s="8" t="s">
        <v>6</v>
      </c>
      <c r="G176" s="8"/>
    </row>
    <row r="177" spans="1:7" s="1" customFormat="1" ht="21.75" customHeight="1" x14ac:dyDescent="0.25">
      <c r="A177" s="6">
        <v>171</v>
      </c>
      <c r="B177" s="8" t="str">
        <f>TEXT("005248","000000")</f>
        <v>005248</v>
      </c>
      <c r="C177" s="9" t="s">
        <v>171</v>
      </c>
      <c r="D177" s="9" t="str">
        <f>TEXT("03/06/2005","dd/mm/yyyy")</f>
        <v>03/06/2005</v>
      </c>
      <c r="E177" s="8" t="s">
        <v>8</v>
      </c>
      <c r="F177" s="8" t="s">
        <v>6</v>
      </c>
      <c r="G177" s="8"/>
    </row>
    <row r="178" spans="1:7" s="1" customFormat="1" ht="21.75" customHeight="1" x14ac:dyDescent="0.25">
      <c r="A178" s="8">
        <v>172</v>
      </c>
      <c r="B178" s="8" t="str">
        <f>TEXT("005253","000000")</f>
        <v>005253</v>
      </c>
      <c r="C178" s="9" t="s">
        <v>172</v>
      </c>
      <c r="D178" s="9" t="str">
        <f>TEXT("07/11/2005","dd/mm/yyyy")</f>
        <v>07/11/2005</v>
      </c>
      <c r="E178" s="8" t="s">
        <v>8</v>
      </c>
      <c r="F178" s="8" t="s">
        <v>6</v>
      </c>
      <c r="G178" s="8"/>
    </row>
    <row r="179" spans="1:7" s="1" customFormat="1" ht="21.75" customHeight="1" x14ac:dyDescent="0.25">
      <c r="A179" s="6">
        <v>173</v>
      </c>
      <c r="B179" s="8" t="str">
        <f>TEXT("005255","000000")</f>
        <v>005255</v>
      </c>
      <c r="C179" s="9" t="s">
        <v>173</v>
      </c>
      <c r="D179" s="9" t="str">
        <f>TEXT("30/07/2005","dd/mm/yyyy")</f>
        <v>30/07/2005</v>
      </c>
      <c r="E179" s="8" t="s">
        <v>8</v>
      </c>
      <c r="F179" s="8" t="s">
        <v>6</v>
      </c>
      <c r="G179" s="8"/>
    </row>
    <row r="180" spans="1:7" s="1" customFormat="1" ht="21.75" customHeight="1" x14ac:dyDescent="0.25">
      <c r="A180" s="8">
        <v>174</v>
      </c>
      <c r="B180" s="8" t="str">
        <f>TEXT("005281","000000")</f>
        <v>005281</v>
      </c>
      <c r="C180" s="9" t="s">
        <v>174</v>
      </c>
      <c r="D180" s="9" t="str">
        <f>TEXT("06/05/2005","dd/mm/yyyy")</f>
        <v>06/05/2005</v>
      </c>
      <c r="E180" s="8" t="s">
        <v>5</v>
      </c>
      <c r="F180" s="8" t="s">
        <v>6</v>
      </c>
      <c r="G180" s="8"/>
    </row>
    <row r="181" spans="1:7" s="1" customFormat="1" ht="21.75" customHeight="1" x14ac:dyDescent="0.25">
      <c r="A181" s="6">
        <v>175</v>
      </c>
      <c r="B181" s="8" t="str">
        <f>TEXT("005316","000000")</f>
        <v>005316</v>
      </c>
      <c r="C181" s="9" t="s">
        <v>175</v>
      </c>
      <c r="D181" s="9" t="str">
        <f>TEXT("02/07/2005","dd/mm/yyyy")</f>
        <v>02/07/2005</v>
      </c>
      <c r="E181" s="8" t="s">
        <v>5</v>
      </c>
      <c r="F181" s="8" t="s">
        <v>6</v>
      </c>
      <c r="G181" s="8"/>
    </row>
    <row r="182" spans="1:7" s="1" customFormat="1" ht="21.75" customHeight="1" x14ac:dyDescent="0.25">
      <c r="A182" s="8">
        <v>176</v>
      </c>
      <c r="B182" s="8" t="str">
        <f>TEXT("005327","000000")</f>
        <v>005327</v>
      </c>
      <c r="C182" s="9" t="s">
        <v>176</v>
      </c>
      <c r="D182" s="9" t="str">
        <f>TEXT("13/07/2005","dd/mm/yyyy")</f>
        <v>13/07/2005</v>
      </c>
      <c r="E182" s="8" t="s">
        <v>8</v>
      </c>
      <c r="F182" s="8" t="s">
        <v>6</v>
      </c>
      <c r="G182" s="8"/>
    </row>
    <row r="183" spans="1:7" s="1" customFormat="1" ht="21.75" customHeight="1" x14ac:dyDescent="0.25">
      <c r="A183" s="6">
        <v>177</v>
      </c>
      <c r="B183" s="8" t="str">
        <f>TEXT("005354","000000")</f>
        <v>005354</v>
      </c>
      <c r="C183" s="9" t="s">
        <v>177</v>
      </c>
      <c r="D183" s="9" t="str">
        <f>TEXT("05/11/2005","dd/mm/yyyy")</f>
        <v>05/11/2005</v>
      </c>
      <c r="E183" s="8" t="s">
        <v>5</v>
      </c>
      <c r="F183" s="8" t="s">
        <v>6</v>
      </c>
      <c r="G183" s="8"/>
    </row>
    <row r="184" spans="1:7" s="1" customFormat="1" ht="21.75" customHeight="1" x14ac:dyDescent="0.25">
      <c r="A184" s="8">
        <v>178</v>
      </c>
      <c r="B184" s="8" t="str">
        <f>TEXT("005370","000000")</f>
        <v>005370</v>
      </c>
      <c r="C184" s="9" t="s">
        <v>178</v>
      </c>
      <c r="D184" s="9" t="str">
        <f>TEXT("26/07/2005","dd/mm/yyyy")</f>
        <v>26/07/2005</v>
      </c>
      <c r="E184" s="8" t="s">
        <v>5</v>
      </c>
      <c r="F184" s="8" t="s">
        <v>6</v>
      </c>
      <c r="G184" s="8"/>
    </row>
    <row r="185" spans="1:7" s="1" customFormat="1" ht="21.75" customHeight="1" x14ac:dyDescent="0.25">
      <c r="A185" s="6">
        <v>179</v>
      </c>
      <c r="B185" s="8" t="str">
        <f>TEXT("005395","000000")</f>
        <v>005395</v>
      </c>
      <c r="C185" s="9" t="s">
        <v>179</v>
      </c>
      <c r="D185" s="9" t="str">
        <f>TEXT("26/11/2005","dd/mm/yyyy")</f>
        <v>26/11/2005</v>
      </c>
      <c r="E185" s="8" t="s">
        <v>5</v>
      </c>
      <c r="F185" s="8" t="s">
        <v>6</v>
      </c>
      <c r="G185" s="8"/>
    </row>
    <row r="186" spans="1:7" s="1" customFormat="1" ht="21.75" customHeight="1" x14ac:dyDescent="0.25">
      <c r="A186" s="8">
        <v>180</v>
      </c>
      <c r="B186" s="8" t="str">
        <f>TEXT("005404","000000")</f>
        <v>005404</v>
      </c>
      <c r="C186" s="9" t="s">
        <v>180</v>
      </c>
      <c r="D186" s="9" t="str">
        <f>TEXT("11/04/2005","dd/mm/yyyy")</f>
        <v>11/04/2005</v>
      </c>
      <c r="E186" s="8" t="s">
        <v>8</v>
      </c>
      <c r="F186" s="8" t="s">
        <v>6</v>
      </c>
      <c r="G186" s="8"/>
    </row>
    <row r="187" spans="1:7" s="1" customFormat="1" ht="21.75" customHeight="1" x14ac:dyDescent="0.25">
      <c r="A187" s="6">
        <v>181</v>
      </c>
      <c r="B187" s="8" t="str">
        <f>TEXT("005469","000000")</f>
        <v>005469</v>
      </c>
      <c r="C187" s="9" t="s">
        <v>181</v>
      </c>
      <c r="D187" s="9" t="str">
        <f>TEXT("18/07/2005","dd/mm/yyyy")</f>
        <v>18/07/2005</v>
      </c>
      <c r="E187" s="8" t="s">
        <v>8</v>
      </c>
      <c r="F187" s="8" t="s">
        <v>6</v>
      </c>
      <c r="G187" s="8"/>
    </row>
    <row r="188" spans="1:7" s="1" customFormat="1" ht="21.75" customHeight="1" x14ac:dyDescent="0.25">
      <c r="A188" s="8">
        <v>182</v>
      </c>
      <c r="B188" s="8" t="str">
        <f>TEXT("005488","000000")</f>
        <v>005488</v>
      </c>
      <c r="C188" s="9" t="s">
        <v>182</v>
      </c>
      <c r="D188" s="9" t="str">
        <f>TEXT("19/07/2005","dd/mm/yyyy")</f>
        <v>19/07/2005</v>
      </c>
      <c r="E188" s="8" t="s">
        <v>8</v>
      </c>
      <c r="F188" s="8" t="s">
        <v>6</v>
      </c>
      <c r="G188" s="8"/>
    </row>
    <row r="189" spans="1:7" s="1" customFormat="1" ht="21.75" customHeight="1" x14ac:dyDescent="0.25">
      <c r="A189" s="6">
        <v>183</v>
      </c>
      <c r="B189" s="8" t="str">
        <f>TEXT("005535","000000")</f>
        <v>005535</v>
      </c>
      <c r="C189" s="9" t="s">
        <v>183</v>
      </c>
      <c r="D189" s="9" t="str">
        <f>TEXT("07/02/2005","dd/mm/yyyy")</f>
        <v>07/02/2005</v>
      </c>
      <c r="E189" s="8" t="s">
        <v>8</v>
      </c>
      <c r="F189" s="8" t="s">
        <v>6</v>
      </c>
      <c r="G189" s="8"/>
    </row>
    <row r="190" spans="1:7" s="1" customFormat="1" ht="21.75" customHeight="1" x14ac:dyDescent="0.25">
      <c r="A190" s="8">
        <v>184</v>
      </c>
      <c r="B190" s="8" t="str">
        <f>TEXT("005560","000000")</f>
        <v>005560</v>
      </c>
      <c r="C190" s="9" t="s">
        <v>184</v>
      </c>
      <c r="D190" s="9" t="str">
        <f>TEXT("09/07/2005","dd/mm/yyyy")</f>
        <v>09/07/2005</v>
      </c>
      <c r="E190" s="8" t="s">
        <v>8</v>
      </c>
      <c r="F190" s="8" t="s">
        <v>6</v>
      </c>
      <c r="G190" s="8"/>
    </row>
    <row r="191" spans="1:7" s="1" customFormat="1" ht="21.75" customHeight="1" x14ac:dyDescent="0.25">
      <c r="A191" s="6">
        <v>185</v>
      </c>
      <c r="B191" s="8" t="str">
        <f>TEXT("005583","000000")</f>
        <v>005583</v>
      </c>
      <c r="C191" s="9" t="s">
        <v>185</v>
      </c>
      <c r="D191" s="9" t="str">
        <f>TEXT("20/03/2005","dd/mm/yyyy")</f>
        <v>20/03/2005</v>
      </c>
      <c r="E191" s="8" t="s">
        <v>8</v>
      </c>
      <c r="F191" s="8" t="s">
        <v>6</v>
      </c>
      <c r="G191" s="8"/>
    </row>
    <row r="192" spans="1:7" s="1" customFormat="1" ht="21.75" customHeight="1" x14ac:dyDescent="0.25">
      <c r="A192" s="8">
        <v>186</v>
      </c>
      <c r="B192" s="8" t="str">
        <f>TEXT("005587","000000")</f>
        <v>005587</v>
      </c>
      <c r="C192" s="9" t="s">
        <v>185</v>
      </c>
      <c r="D192" s="9" t="str">
        <f>TEXT("13/06/2005","dd/mm/yyyy")</f>
        <v>13/06/2005</v>
      </c>
      <c r="E192" s="8" t="s">
        <v>8</v>
      </c>
      <c r="F192" s="8" t="s">
        <v>6</v>
      </c>
      <c r="G192" s="8"/>
    </row>
    <row r="193" spans="1:7" s="1" customFormat="1" ht="21.75" customHeight="1" x14ac:dyDescent="0.25">
      <c r="A193" s="6">
        <v>187</v>
      </c>
      <c r="B193" s="8" t="str">
        <f>TEXT("005597","000000")</f>
        <v>005597</v>
      </c>
      <c r="C193" s="9" t="s">
        <v>186</v>
      </c>
      <c r="D193" s="9" t="str">
        <f>TEXT("18/3/2005","dd/mm/yyyy")</f>
        <v>18/03/2005</v>
      </c>
      <c r="E193" s="8" t="s">
        <v>8</v>
      </c>
      <c r="F193" s="8" t="s">
        <v>6</v>
      </c>
      <c r="G193" s="8"/>
    </row>
    <row r="194" spans="1:7" s="1" customFormat="1" ht="21.75" customHeight="1" x14ac:dyDescent="0.25">
      <c r="A194" s="8">
        <v>188</v>
      </c>
      <c r="B194" s="8" t="str">
        <f>TEXT("005642","000000")</f>
        <v>005642</v>
      </c>
      <c r="C194" s="9" t="s">
        <v>187</v>
      </c>
      <c r="D194" s="9" t="str">
        <f>TEXT("14/01/2005","dd/mm/yyyy")</f>
        <v>14/01/2005</v>
      </c>
      <c r="E194" s="8" t="s">
        <v>5</v>
      </c>
      <c r="F194" s="8" t="s">
        <v>6</v>
      </c>
      <c r="G194" s="8"/>
    </row>
    <row r="195" spans="1:7" s="1" customFormat="1" ht="21.75" customHeight="1" x14ac:dyDescent="0.25">
      <c r="A195" s="6">
        <v>189</v>
      </c>
      <c r="B195" s="8" t="str">
        <f>TEXT("005681","000000")</f>
        <v>005681</v>
      </c>
      <c r="C195" s="9" t="s">
        <v>188</v>
      </c>
      <c r="D195" s="9" t="str">
        <f>TEXT("11/02/2005","dd/mm/yyyy")</f>
        <v>11/02/2005</v>
      </c>
      <c r="E195" s="8" t="s">
        <v>5</v>
      </c>
      <c r="F195" s="8" t="s">
        <v>6</v>
      </c>
      <c r="G195" s="8"/>
    </row>
    <row r="196" spans="1:7" s="1" customFormat="1" ht="21.75" customHeight="1" x14ac:dyDescent="0.25">
      <c r="A196" s="8">
        <v>190</v>
      </c>
      <c r="B196" s="8" t="str">
        <f>TEXT("005699","000000")</f>
        <v>005699</v>
      </c>
      <c r="C196" s="9" t="s">
        <v>189</v>
      </c>
      <c r="D196" s="9" t="str">
        <f>TEXT("14/05/2005","dd/mm/yyyy")</f>
        <v>14/05/2005</v>
      </c>
      <c r="E196" s="8" t="s">
        <v>5</v>
      </c>
      <c r="F196" s="8" t="s">
        <v>6</v>
      </c>
      <c r="G196" s="8"/>
    </row>
    <row r="197" spans="1:7" s="1" customFormat="1" ht="21.75" customHeight="1" x14ac:dyDescent="0.25">
      <c r="A197" s="6">
        <v>191</v>
      </c>
      <c r="B197" s="8" t="str">
        <f>TEXT("005735","000000")</f>
        <v>005735</v>
      </c>
      <c r="C197" s="9" t="s">
        <v>190</v>
      </c>
      <c r="D197" s="9" t="str">
        <f>TEXT("13/10/2005","dd/mm/yyyy")</f>
        <v>13/10/2005</v>
      </c>
      <c r="E197" s="8" t="s">
        <v>8</v>
      </c>
      <c r="F197" s="8" t="s">
        <v>6</v>
      </c>
      <c r="G197" s="8"/>
    </row>
    <row r="198" spans="1:7" s="1" customFormat="1" ht="21.75" customHeight="1" x14ac:dyDescent="0.25">
      <c r="A198" s="8">
        <v>192</v>
      </c>
      <c r="B198" s="8" t="str">
        <f>TEXT("005740","000000")</f>
        <v>005740</v>
      </c>
      <c r="C198" s="9" t="s">
        <v>191</v>
      </c>
      <c r="D198" s="9" t="str">
        <f>TEXT("11/11/2005","dd/mm/yyyy")</f>
        <v>11/11/2005</v>
      </c>
      <c r="E198" s="8" t="s">
        <v>5</v>
      </c>
      <c r="F198" s="8" t="s">
        <v>6</v>
      </c>
      <c r="G198" s="8"/>
    </row>
    <row r="199" spans="1:7" s="1" customFormat="1" ht="21.75" customHeight="1" x14ac:dyDescent="0.25">
      <c r="A199" s="6">
        <v>193</v>
      </c>
      <c r="B199" s="8" t="str">
        <f>TEXT("005862","000000")</f>
        <v>005862</v>
      </c>
      <c r="C199" s="9" t="s">
        <v>192</v>
      </c>
      <c r="D199" s="9" t="str">
        <f>TEXT("18/08/2005","dd/mm/yyyy")</f>
        <v>18/08/2005</v>
      </c>
      <c r="E199" s="8" t="s">
        <v>8</v>
      </c>
      <c r="F199" s="8" t="s">
        <v>6</v>
      </c>
      <c r="G199" s="8"/>
    </row>
    <row r="200" spans="1:7" s="1" customFormat="1" ht="21.75" customHeight="1" x14ac:dyDescent="0.25">
      <c r="A200" s="8">
        <v>194</v>
      </c>
      <c r="B200" s="8" t="str">
        <f>TEXT("005980","000000")</f>
        <v>005980</v>
      </c>
      <c r="C200" s="9" t="s">
        <v>193</v>
      </c>
      <c r="D200" s="9" t="str">
        <f>TEXT("20/10/2005","dd/mm/yyyy")</f>
        <v>20/10/2005</v>
      </c>
      <c r="E200" s="8" t="s">
        <v>8</v>
      </c>
      <c r="F200" s="8" t="s">
        <v>6</v>
      </c>
      <c r="G200" s="8"/>
    </row>
    <row r="201" spans="1:7" s="1" customFormat="1" ht="21.75" customHeight="1" x14ac:dyDescent="0.25">
      <c r="A201" s="6">
        <v>195</v>
      </c>
      <c r="B201" s="8" t="str">
        <f>TEXT("006014","000000")</f>
        <v>006014</v>
      </c>
      <c r="C201" s="9" t="s">
        <v>194</v>
      </c>
      <c r="D201" s="9" t="str">
        <f>TEXT("23/06/2005","dd/mm/yyyy")</f>
        <v>23/06/2005</v>
      </c>
      <c r="E201" s="8" t="s">
        <v>8</v>
      </c>
      <c r="F201" s="8" t="s">
        <v>6</v>
      </c>
      <c r="G201" s="8"/>
    </row>
    <row r="202" spans="1:7" s="1" customFormat="1" ht="21.75" customHeight="1" x14ac:dyDescent="0.25">
      <c r="A202" s="8">
        <v>196</v>
      </c>
      <c r="B202" s="8" t="str">
        <f>TEXT("006022","000000")</f>
        <v>006022</v>
      </c>
      <c r="C202" s="9" t="s">
        <v>195</v>
      </c>
      <c r="D202" s="9" t="str">
        <f>TEXT("13/10/2005","dd/mm/yyyy")</f>
        <v>13/10/2005</v>
      </c>
      <c r="E202" s="8" t="s">
        <v>8</v>
      </c>
      <c r="F202" s="8" t="s">
        <v>6</v>
      </c>
      <c r="G202" s="8"/>
    </row>
    <row r="203" spans="1:7" s="1" customFormat="1" ht="21.75" customHeight="1" x14ac:dyDescent="0.25">
      <c r="A203" s="6">
        <v>197</v>
      </c>
      <c r="B203" s="8" t="str">
        <f>TEXT("006074","000000")</f>
        <v>006074</v>
      </c>
      <c r="C203" s="9" t="s">
        <v>196</v>
      </c>
      <c r="D203" s="9" t="str">
        <f>TEXT("03/10/2005","dd/mm/yyyy")</f>
        <v>03/10/2005</v>
      </c>
      <c r="E203" s="8" t="s">
        <v>5</v>
      </c>
      <c r="F203" s="8" t="s">
        <v>6</v>
      </c>
      <c r="G203" s="8"/>
    </row>
    <row r="204" spans="1:7" s="1" customFormat="1" ht="21.75" customHeight="1" x14ac:dyDescent="0.25">
      <c r="A204" s="8">
        <v>198</v>
      </c>
      <c r="B204" s="8" t="str">
        <f>TEXT("006145","000000")</f>
        <v>006145</v>
      </c>
      <c r="C204" s="9" t="s">
        <v>197</v>
      </c>
      <c r="D204" s="9" t="str">
        <f>TEXT("29/08/2005","dd/mm/yyyy")</f>
        <v>29/08/2005</v>
      </c>
      <c r="E204" s="8" t="s">
        <v>5</v>
      </c>
      <c r="F204" s="8" t="s">
        <v>6</v>
      </c>
      <c r="G204" s="8"/>
    </row>
    <row r="205" spans="1:7" s="1" customFormat="1" ht="21.75" customHeight="1" x14ac:dyDescent="0.25">
      <c r="A205" s="6">
        <v>199</v>
      </c>
      <c r="B205" s="8" t="str">
        <f>TEXT("006171","000000")</f>
        <v>006171</v>
      </c>
      <c r="C205" s="9" t="s">
        <v>198</v>
      </c>
      <c r="D205" s="9" t="str">
        <f>TEXT("12/02/2005","dd/mm/yyyy")</f>
        <v>12/02/2005</v>
      </c>
      <c r="E205" s="8" t="s">
        <v>5</v>
      </c>
      <c r="F205" s="8" t="s">
        <v>6</v>
      </c>
      <c r="G205" s="8"/>
    </row>
    <row r="206" spans="1:7" s="1" customFormat="1" ht="21.75" customHeight="1" x14ac:dyDescent="0.25">
      <c r="A206" s="8">
        <v>200</v>
      </c>
      <c r="B206" s="8" t="str">
        <f>TEXT("006174","000000")</f>
        <v>006174</v>
      </c>
      <c r="C206" s="9" t="s">
        <v>198</v>
      </c>
      <c r="D206" s="9" t="str">
        <f>TEXT("31/8/2005","dd/mm/yyyy")</f>
        <v>31/08/2005</v>
      </c>
      <c r="E206" s="8" t="s">
        <v>5</v>
      </c>
      <c r="F206" s="8" t="s">
        <v>6</v>
      </c>
      <c r="G206" s="8"/>
    </row>
    <row r="207" spans="1:7" s="1" customFormat="1" ht="21.75" customHeight="1" x14ac:dyDescent="0.25">
      <c r="A207" s="6">
        <v>201</v>
      </c>
      <c r="B207" s="8" t="str">
        <f>TEXT("006224","000000")</f>
        <v>006224</v>
      </c>
      <c r="C207" s="9" t="s">
        <v>199</v>
      </c>
      <c r="D207" s="9" t="str">
        <f>TEXT("06/01/2005","dd/mm/yyyy")</f>
        <v>06/01/2005</v>
      </c>
      <c r="E207" s="8" t="s">
        <v>5</v>
      </c>
      <c r="F207" s="8" t="s">
        <v>6</v>
      </c>
      <c r="G207" s="8"/>
    </row>
    <row r="208" spans="1:7" s="1" customFormat="1" ht="21.75" customHeight="1" x14ac:dyDescent="0.25">
      <c r="A208" s="8">
        <v>202</v>
      </c>
      <c r="B208" s="8" t="str">
        <f>TEXT("006244","000000")</f>
        <v>006244</v>
      </c>
      <c r="C208" s="9" t="s">
        <v>200</v>
      </c>
      <c r="D208" s="9" t="str">
        <f>TEXT("11/01/2005","dd/mm/yyyy")</f>
        <v>11/01/2005</v>
      </c>
      <c r="E208" s="8" t="s">
        <v>5</v>
      </c>
      <c r="F208" s="8" t="s">
        <v>6</v>
      </c>
      <c r="G208" s="8"/>
    </row>
    <row r="209" spans="1:7" s="1" customFormat="1" ht="21.75" customHeight="1" x14ac:dyDescent="0.25">
      <c r="A209" s="6">
        <v>203</v>
      </c>
      <c r="B209" s="8" t="str">
        <f>TEXT("006250","000000")</f>
        <v>006250</v>
      </c>
      <c r="C209" s="9" t="s">
        <v>201</v>
      </c>
      <c r="D209" s="9" t="str">
        <f>TEXT("17/01/2005","dd/mm/yyyy")</f>
        <v>17/01/2005</v>
      </c>
      <c r="E209" s="8" t="s">
        <v>5</v>
      </c>
      <c r="F209" s="8" t="s">
        <v>6</v>
      </c>
      <c r="G209" s="8"/>
    </row>
    <row r="210" spans="1:7" s="1" customFormat="1" ht="21.75" customHeight="1" x14ac:dyDescent="0.25">
      <c r="A210" s="8">
        <v>204</v>
      </c>
      <c r="B210" s="8" t="str">
        <f>TEXT("006276","000000")</f>
        <v>006276</v>
      </c>
      <c r="C210" s="9" t="s">
        <v>202</v>
      </c>
      <c r="D210" s="9" t="str">
        <f>TEXT("13/02/2005","dd/mm/yyyy")</f>
        <v>13/02/2005</v>
      </c>
      <c r="E210" s="8" t="s">
        <v>5</v>
      </c>
      <c r="F210" s="8" t="s">
        <v>6</v>
      </c>
      <c r="G210" s="8"/>
    </row>
    <row r="211" spans="1:7" s="1" customFormat="1" ht="21.75" customHeight="1" x14ac:dyDescent="0.25">
      <c r="A211" s="6">
        <v>205</v>
      </c>
      <c r="B211" s="8" t="str">
        <f>TEXT("006295","000000")</f>
        <v>006295</v>
      </c>
      <c r="C211" s="9" t="s">
        <v>203</v>
      </c>
      <c r="D211" s="9" t="str">
        <f>TEXT("17/05/2005","dd/mm/yyyy")</f>
        <v>17/05/2005</v>
      </c>
      <c r="E211" s="8" t="s">
        <v>8</v>
      </c>
      <c r="F211" s="8" t="s">
        <v>6</v>
      </c>
      <c r="G211" s="8"/>
    </row>
    <row r="212" spans="1:7" s="1" customFormat="1" ht="21.75" customHeight="1" x14ac:dyDescent="0.25">
      <c r="A212" s="8">
        <v>206</v>
      </c>
      <c r="B212" s="8" t="str">
        <f>TEXT("006329","000000")</f>
        <v>006329</v>
      </c>
      <c r="C212" s="9" t="s">
        <v>204</v>
      </c>
      <c r="D212" s="9" t="str">
        <f>TEXT("30/07/2005","dd/mm/yyyy")</f>
        <v>30/07/2005</v>
      </c>
      <c r="E212" s="8" t="s">
        <v>8</v>
      </c>
      <c r="F212" s="8" t="s">
        <v>6</v>
      </c>
      <c r="G212" s="8"/>
    </row>
    <row r="213" spans="1:7" s="1" customFormat="1" ht="21.75" customHeight="1" x14ac:dyDescent="0.25">
      <c r="A213" s="6">
        <v>207</v>
      </c>
      <c r="B213" s="8" t="str">
        <f>TEXT("006359","000000")</f>
        <v>006359</v>
      </c>
      <c r="C213" s="9" t="s">
        <v>205</v>
      </c>
      <c r="D213" s="9" t="str">
        <f>TEXT("20/05/2005","dd/mm/yyyy")</f>
        <v>20/05/2005</v>
      </c>
      <c r="E213" s="8" t="s">
        <v>8</v>
      </c>
      <c r="F213" s="8" t="s">
        <v>6</v>
      </c>
      <c r="G213" s="8"/>
    </row>
    <row r="214" spans="1:7" s="1" customFormat="1" ht="21.75" customHeight="1" x14ac:dyDescent="0.25">
      <c r="A214" s="8">
        <v>208</v>
      </c>
      <c r="B214" s="8" t="str">
        <f>TEXT("006417","000000")</f>
        <v>006417</v>
      </c>
      <c r="C214" s="9" t="s">
        <v>206</v>
      </c>
      <c r="D214" s="9" t="str">
        <f>TEXT("14/04/2005","dd/mm/yyyy")</f>
        <v>14/04/2005</v>
      </c>
      <c r="E214" s="8" t="s">
        <v>8</v>
      </c>
      <c r="F214" s="8" t="s">
        <v>6</v>
      </c>
      <c r="G214" s="8"/>
    </row>
    <row r="215" spans="1:7" s="1" customFormat="1" ht="21.75" customHeight="1" x14ac:dyDescent="0.25">
      <c r="A215" s="6">
        <v>209</v>
      </c>
      <c r="B215" s="8" t="str">
        <f>TEXT("006428","000000")</f>
        <v>006428</v>
      </c>
      <c r="C215" s="9" t="s">
        <v>207</v>
      </c>
      <c r="D215" s="9" t="str">
        <f>TEXT("25/10/2005","dd/mm/yyyy")</f>
        <v>25/10/2005</v>
      </c>
      <c r="E215" s="8" t="s">
        <v>8</v>
      </c>
      <c r="F215" s="8" t="s">
        <v>6</v>
      </c>
      <c r="G215" s="8"/>
    </row>
    <row r="216" spans="1:7" s="1" customFormat="1" ht="21.75" customHeight="1" x14ac:dyDescent="0.25">
      <c r="A216" s="8">
        <v>210</v>
      </c>
      <c r="B216" s="8" t="str">
        <f>TEXT("006440","000000")</f>
        <v>006440</v>
      </c>
      <c r="C216" s="9" t="s">
        <v>208</v>
      </c>
      <c r="D216" s="9" t="str">
        <f>TEXT("31/07/2005","dd/mm/yyyy")</f>
        <v>31/07/2005</v>
      </c>
      <c r="E216" s="8" t="s">
        <v>8</v>
      </c>
      <c r="F216" s="8" t="s">
        <v>6</v>
      </c>
      <c r="G216" s="8"/>
    </row>
    <row r="217" spans="1:7" s="1" customFormat="1" ht="21.75" customHeight="1" x14ac:dyDescent="0.25">
      <c r="A217" s="6">
        <v>211</v>
      </c>
      <c r="B217" s="8" t="str">
        <f>TEXT("006465","000000")</f>
        <v>006465</v>
      </c>
      <c r="C217" s="9" t="s">
        <v>209</v>
      </c>
      <c r="D217" s="9" t="str">
        <f>TEXT("28/11/2005","dd/mm/yyyy")</f>
        <v>28/11/2005</v>
      </c>
      <c r="E217" s="8" t="s">
        <v>8</v>
      </c>
      <c r="F217" s="8" t="s">
        <v>6</v>
      </c>
      <c r="G217" s="8"/>
    </row>
    <row r="218" spans="1:7" s="1" customFormat="1" ht="21.75" customHeight="1" x14ac:dyDescent="0.25">
      <c r="A218" s="8">
        <v>212</v>
      </c>
      <c r="B218" s="8" t="str">
        <f>TEXT("006494","000000")</f>
        <v>006494</v>
      </c>
      <c r="C218" s="9" t="s">
        <v>210</v>
      </c>
      <c r="D218" s="9" t="str">
        <f>TEXT("13/03/2005","dd/mm/yyyy")</f>
        <v>13/03/2005</v>
      </c>
      <c r="E218" s="8" t="s">
        <v>8</v>
      </c>
      <c r="F218" s="8" t="s">
        <v>6</v>
      </c>
      <c r="G218" s="8"/>
    </row>
    <row r="219" spans="1:7" s="1" customFormat="1" ht="21.75" customHeight="1" x14ac:dyDescent="0.25">
      <c r="A219" s="6">
        <v>213</v>
      </c>
      <c r="B219" s="8" t="str">
        <f>TEXT("006515","000000")</f>
        <v>006515</v>
      </c>
      <c r="C219" s="9" t="s">
        <v>211</v>
      </c>
      <c r="D219" s="9" t="str">
        <f>TEXT("29/06/2005","dd/mm/yyyy")</f>
        <v>29/06/2005</v>
      </c>
      <c r="E219" s="8" t="s">
        <v>5</v>
      </c>
      <c r="F219" s="8" t="s">
        <v>6</v>
      </c>
      <c r="G219" s="8"/>
    </row>
    <row r="220" spans="1:7" s="1" customFormat="1" ht="21.75" customHeight="1" x14ac:dyDescent="0.25">
      <c r="A220" s="8">
        <v>214</v>
      </c>
      <c r="B220" s="8" t="str">
        <f>TEXT("006559","000000")</f>
        <v>006559</v>
      </c>
      <c r="C220" s="9" t="s">
        <v>212</v>
      </c>
      <c r="D220" s="9" t="str">
        <f>TEXT("20/01/2005","dd/mm/yyyy")</f>
        <v>20/01/2005</v>
      </c>
      <c r="E220" s="8" t="s">
        <v>5</v>
      </c>
      <c r="F220" s="8" t="s">
        <v>6</v>
      </c>
      <c r="G220" s="8"/>
    </row>
    <row r="221" spans="1:7" s="1" customFormat="1" ht="21.75" customHeight="1" x14ac:dyDescent="0.25">
      <c r="A221" s="6">
        <v>215</v>
      </c>
      <c r="B221" s="8" t="str">
        <f>TEXT("006570","000000")</f>
        <v>006570</v>
      </c>
      <c r="C221" s="9" t="s">
        <v>213</v>
      </c>
      <c r="D221" s="9" t="str">
        <f>TEXT("27/01/2005","dd/mm/yyyy")</f>
        <v>27/01/2005</v>
      </c>
      <c r="E221" s="8" t="s">
        <v>5</v>
      </c>
      <c r="F221" s="8" t="s">
        <v>6</v>
      </c>
      <c r="G221" s="8"/>
    </row>
    <row r="222" spans="1:7" s="1" customFormat="1" ht="21.75" customHeight="1" x14ac:dyDescent="0.25">
      <c r="A222" s="8">
        <v>216</v>
      </c>
      <c r="B222" s="8" t="str">
        <f>TEXT("006594","000000")</f>
        <v>006594</v>
      </c>
      <c r="C222" s="9" t="s">
        <v>214</v>
      </c>
      <c r="D222" s="9" t="str">
        <f>TEXT("05/08/2005","dd/mm/yyyy")</f>
        <v>05/08/2005</v>
      </c>
      <c r="E222" s="8" t="s">
        <v>5</v>
      </c>
      <c r="F222" s="8" t="s">
        <v>6</v>
      </c>
      <c r="G222" s="8"/>
    </row>
    <row r="223" spans="1:7" s="1" customFormat="1" ht="21.75" customHeight="1" x14ac:dyDescent="0.25">
      <c r="A223" s="6">
        <v>217</v>
      </c>
      <c r="B223" s="8" t="str">
        <f>TEXT("006607","000000")</f>
        <v>006607</v>
      </c>
      <c r="C223" s="9" t="s">
        <v>215</v>
      </c>
      <c r="D223" s="9" t="str">
        <f>TEXT("11/05/2005","dd/mm/yyyy")</f>
        <v>11/05/2005</v>
      </c>
      <c r="E223" s="8" t="s">
        <v>5</v>
      </c>
      <c r="F223" s="8" t="s">
        <v>6</v>
      </c>
      <c r="G223" s="8"/>
    </row>
    <row r="224" spans="1:7" s="1" customFormat="1" ht="21.75" customHeight="1" x14ac:dyDescent="0.25">
      <c r="A224" s="8">
        <v>218</v>
      </c>
      <c r="B224" s="8" t="str">
        <f>TEXT("006628","000000")</f>
        <v>006628</v>
      </c>
      <c r="C224" s="9" t="s">
        <v>216</v>
      </c>
      <c r="D224" s="9" t="str">
        <f>TEXT("06/07/2005","dd/mm/yyyy")</f>
        <v>06/07/2005</v>
      </c>
      <c r="E224" s="8" t="s">
        <v>5</v>
      </c>
      <c r="F224" s="8" t="s">
        <v>6</v>
      </c>
      <c r="G224" s="8"/>
    </row>
    <row r="225" spans="1:7" s="1" customFormat="1" ht="21.75" customHeight="1" x14ac:dyDescent="0.25">
      <c r="A225" s="6">
        <v>219</v>
      </c>
      <c r="B225" s="8" t="str">
        <f>TEXT("006633","000000")</f>
        <v>006633</v>
      </c>
      <c r="C225" s="9" t="s">
        <v>217</v>
      </c>
      <c r="D225" s="9" t="str">
        <f>TEXT("10/03/2005","dd/mm/yyyy")</f>
        <v>10/03/2005</v>
      </c>
      <c r="E225" s="8" t="s">
        <v>5</v>
      </c>
      <c r="F225" s="8" t="s">
        <v>6</v>
      </c>
      <c r="G225" s="8"/>
    </row>
    <row r="226" spans="1:7" s="1" customFormat="1" ht="21.75" customHeight="1" x14ac:dyDescent="0.25">
      <c r="A226" s="8">
        <v>220</v>
      </c>
      <c r="B226" s="8" t="str">
        <f>TEXT("006657","000000")</f>
        <v>006657</v>
      </c>
      <c r="C226" s="9" t="s">
        <v>218</v>
      </c>
      <c r="D226" s="9" t="str">
        <f>TEXT("19/11/2005","dd/mm/yyyy")</f>
        <v>19/11/2005</v>
      </c>
      <c r="E226" s="8" t="s">
        <v>5</v>
      </c>
      <c r="F226" s="8" t="s">
        <v>6</v>
      </c>
      <c r="G226" s="8"/>
    </row>
    <row r="227" spans="1:7" s="1" customFormat="1" ht="21.75" customHeight="1" x14ac:dyDescent="0.25">
      <c r="A227" s="6">
        <v>221</v>
      </c>
      <c r="B227" s="8" t="str">
        <f>TEXT("006674","000000")</f>
        <v>006674</v>
      </c>
      <c r="C227" s="9" t="s">
        <v>219</v>
      </c>
      <c r="D227" s="9" t="str">
        <f>TEXT("14/12/2005","dd/mm/yyyy")</f>
        <v>14/12/2005</v>
      </c>
      <c r="E227" s="8" t="s">
        <v>5</v>
      </c>
      <c r="F227" s="8" t="s">
        <v>6</v>
      </c>
      <c r="G227" s="8"/>
    </row>
    <row r="228" spans="1:7" s="1" customFormat="1" ht="21.75" customHeight="1" x14ac:dyDescent="0.25">
      <c r="A228" s="8">
        <v>222</v>
      </c>
      <c r="B228" s="8" t="str">
        <f>TEXT("006686","000000")</f>
        <v>006686</v>
      </c>
      <c r="C228" s="9" t="s">
        <v>220</v>
      </c>
      <c r="D228" s="9" t="str">
        <f>TEXT("27/04/2005","dd/mm/yyyy")</f>
        <v>27/04/2005</v>
      </c>
      <c r="E228" s="8" t="s">
        <v>5</v>
      </c>
      <c r="F228" s="8" t="s">
        <v>6</v>
      </c>
      <c r="G228" s="8"/>
    </row>
    <row r="229" spans="1:7" s="1" customFormat="1" ht="21.75" customHeight="1" x14ac:dyDescent="0.25">
      <c r="A229" s="6">
        <v>223</v>
      </c>
      <c r="B229" s="8" t="str">
        <f>TEXT("006692","000000")</f>
        <v>006692</v>
      </c>
      <c r="C229" s="9" t="s">
        <v>221</v>
      </c>
      <c r="D229" s="9" t="str">
        <f>TEXT("11/12/2005","dd/mm/yyyy")</f>
        <v>11/12/2005</v>
      </c>
      <c r="E229" s="8" t="s">
        <v>5</v>
      </c>
      <c r="F229" s="8" t="s">
        <v>6</v>
      </c>
      <c r="G229" s="8"/>
    </row>
    <row r="230" spans="1:7" s="1" customFormat="1" ht="21.75" customHeight="1" x14ac:dyDescent="0.25">
      <c r="A230" s="8">
        <v>224</v>
      </c>
      <c r="B230" s="8" t="str">
        <f>TEXT("006699","000000")</f>
        <v>006699</v>
      </c>
      <c r="C230" s="9" t="s">
        <v>222</v>
      </c>
      <c r="D230" s="9" t="str">
        <f>TEXT("07/09/2005","dd/mm/yyyy")</f>
        <v>07/09/2005</v>
      </c>
      <c r="E230" s="8" t="s">
        <v>5</v>
      </c>
      <c r="F230" s="8" t="s">
        <v>6</v>
      </c>
      <c r="G230" s="8"/>
    </row>
    <row r="231" spans="1:7" s="1" customFormat="1" ht="21.75" customHeight="1" x14ac:dyDescent="0.25">
      <c r="A231" s="6">
        <v>225</v>
      </c>
      <c r="B231" s="8" t="str">
        <f>TEXT("006742","000000")</f>
        <v>006742</v>
      </c>
      <c r="C231" s="9" t="s">
        <v>223</v>
      </c>
      <c r="D231" s="9" t="str">
        <f>TEXT("10/09/2005","dd/mm/yyyy")</f>
        <v>10/09/2005</v>
      </c>
      <c r="E231" s="8" t="s">
        <v>8</v>
      </c>
      <c r="F231" s="8" t="s">
        <v>6</v>
      </c>
      <c r="G231" s="8"/>
    </row>
    <row r="232" spans="1:7" s="1" customFormat="1" ht="21.75" customHeight="1" x14ac:dyDescent="0.25">
      <c r="A232" s="8">
        <v>226</v>
      </c>
      <c r="B232" s="8" t="str">
        <f>TEXT("006816","000000")</f>
        <v>006816</v>
      </c>
      <c r="C232" s="9" t="s">
        <v>224</v>
      </c>
      <c r="D232" s="9" t="str">
        <f>TEXT("02/09/2005","dd/mm/yyyy")</f>
        <v>02/09/2005</v>
      </c>
      <c r="E232" s="8" t="s">
        <v>8</v>
      </c>
      <c r="F232" s="8" t="s">
        <v>6</v>
      </c>
      <c r="G232" s="8"/>
    </row>
    <row r="233" spans="1:7" s="1" customFormat="1" ht="21.75" customHeight="1" x14ac:dyDescent="0.25">
      <c r="A233" s="6">
        <v>227</v>
      </c>
      <c r="B233" s="8" t="str">
        <f>TEXT("006899","000000")</f>
        <v>006899</v>
      </c>
      <c r="C233" s="9" t="s">
        <v>225</v>
      </c>
      <c r="D233" s="9" t="str">
        <f>TEXT("25/11/2005","dd/mm/yyyy")</f>
        <v>25/11/2005</v>
      </c>
      <c r="E233" s="8" t="s">
        <v>8</v>
      </c>
      <c r="F233" s="8" t="s">
        <v>6</v>
      </c>
      <c r="G233" s="8"/>
    </row>
    <row r="234" spans="1:7" s="1" customFormat="1" ht="21.75" customHeight="1" x14ac:dyDescent="0.25">
      <c r="A234" s="8">
        <v>228</v>
      </c>
      <c r="B234" s="8" t="str">
        <f>TEXT("006909","000000")</f>
        <v>006909</v>
      </c>
      <c r="C234" s="9" t="s">
        <v>226</v>
      </c>
      <c r="D234" s="9" t="str">
        <f>TEXT("19/05/2005","dd/mm/yyyy")</f>
        <v>19/05/2005</v>
      </c>
      <c r="E234" s="8" t="s">
        <v>8</v>
      </c>
      <c r="F234" s="8" t="s">
        <v>6</v>
      </c>
      <c r="G234" s="8"/>
    </row>
    <row r="235" spans="1:7" s="1" customFormat="1" ht="21.75" customHeight="1" x14ac:dyDescent="0.25">
      <c r="A235" s="6">
        <v>229</v>
      </c>
      <c r="B235" s="8" t="str">
        <f>TEXT("007027","000000")</f>
        <v>007027</v>
      </c>
      <c r="C235" s="9" t="s">
        <v>227</v>
      </c>
      <c r="D235" s="9" t="str">
        <f>TEXT("19/03/2005","dd/mm/yyyy")</f>
        <v>19/03/2005</v>
      </c>
      <c r="E235" s="8" t="s">
        <v>8</v>
      </c>
      <c r="F235" s="8" t="s">
        <v>6</v>
      </c>
      <c r="G235" s="8"/>
    </row>
    <row r="236" spans="1:7" s="1" customFormat="1" ht="21.75" customHeight="1" x14ac:dyDescent="0.25">
      <c r="A236" s="8">
        <v>230</v>
      </c>
      <c r="B236" s="8" t="str">
        <f>TEXT("007082","000000")</f>
        <v>007082</v>
      </c>
      <c r="C236" s="9" t="s">
        <v>228</v>
      </c>
      <c r="D236" s="9" t="str">
        <f>TEXT("20/10/2005","dd/mm/yyyy")</f>
        <v>20/10/2005</v>
      </c>
      <c r="E236" s="8" t="s">
        <v>8</v>
      </c>
      <c r="F236" s="8" t="s">
        <v>6</v>
      </c>
      <c r="G236" s="8"/>
    </row>
    <row r="237" spans="1:7" s="1" customFormat="1" ht="21.75" customHeight="1" x14ac:dyDescent="0.25">
      <c r="A237" s="6">
        <v>231</v>
      </c>
      <c r="B237" s="8" t="str">
        <f>TEXT("007088","000000")</f>
        <v>007088</v>
      </c>
      <c r="C237" s="9" t="s">
        <v>229</v>
      </c>
      <c r="D237" s="9" t="str">
        <f>TEXT("02/12/2005","dd/mm/yyyy")</f>
        <v>02/12/2005</v>
      </c>
      <c r="E237" s="8" t="s">
        <v>8</v>
      </c>
      <c r="F237" s="8" t="s">
        <v>6</v>
      </c>
      <c r="G237" s="8"/>
    </row>
    <row r="238" spans="1:7" s="1" customFormat="1" ht="21.75" customHeight="1" x14ac:dyDescent="0.25">
      <c r="A238" s="8">
        <v>232</v>
      </c>
      <c r="B238" s="8" t="str">
        <f>TEXT("007158","000000")</f>
        <v>007158</v>
      </c>
      <c r="C238" s="9" t="s">
        <v>230</v>
      </c>
      <c r="D238" s="9" t="str">
        <f>TEXT("26/04/2005","dd/mm/yyyy")</f>
        <v>26/04/2005</v>
      </c>
      <c r="E238" s="8" t="s">
        <v>5</v>
      </c>
      <c r="F238" s="8" t="s">
        <v>6</v>
      </c>
      <c r="G238" s="8"/>
    </row>
    <row r="239" spans="1:7" s="1" customFormat="1" ht="21.75" customHeight="1" x14ac:dyDescent="0.25">
      <c r="A239" s="6">
        <v>233</v>
      </c>
      <c r="B239" s="8" t="str">
        <f>TEXT("007226","000000")</f>
        <v>007226</v>
      </c>
      <c r="C239" s="9" t="s">
        <v>231</v>
      </c>
      <c r="D239" s="9" t="str">
        <f>TEXT("15/11/2005","dd/mm/yyyy")</f>
        <v>15/11/2005</v>
      </c>
      <c r="E239" s="8" t="s">
        <v>5</v>
      </c>
      <c r="F239" s="8" t="s">
        <v>6</v>
      </c>
      <c r="G239" s="8"/>
    </row>
    <row r="240" spans="1:7" s="1" customFormat="1" ht="21.75" customHeight="1" x14ac:dyDescent="0.25">
      <c r="A240" s="8">
        <v>234</v>
      </c>
      <c r="B240" s="8" t="str">
        <f>TEXT("007251","000000")</f>
        <v>007251</v>
      </c>
      <c r="C240" s="9" t="s">
        <v>232</v>
      </c>
      <c r="D240" s="9" t="str">
        <f>TEXT("04/10/2005","dd/mm/yyyy")</f>
        <v>04/10/2005</v>
      </c>
      <c r="E240" s="8" t="s">
        <v>5</v>
      </c>
      <c r="F240" s="8" t="s">
        <v>6</v>
      </c>
      <c r="G240" s="8"/>
    </row>
    <row r="241" spans="1:7" s="1" customFormat="1" ht="21.75" customHeight="1" x14ac:dyDescent="0.25">
      <c r="A241" s="6">
        <v>235</v>
      </c>
      <c r="B241" s="8" t="str">
        <f>TEXT("007333","000000")</f>
        <v>007333</v>
      </c>
      <c r="C241" s="9" t="s">
        <v>233</v>
      </c>
      <c r="D241" s="9" t="str">
        <f>TEXT("18/01/2005","dd/mm/yyyy")</f>
        <v>18/01/2005</v>
      </c>
      <c r="E241" s="8" t="s">
        <v>8</v>
      </c>
      <c r="F241" s="8" t="s">
        <v>6</v>
      </c>
      <c r="G241" s="8"/>
    </row>
    <row r="242" spans="1:7" s="1" customFormat="1" ht="21.75" customHeight="1" x14ac:dyDescent="0.25">
      <c r="A242" s="8">
        <v>236</v>
      </c>
      <c r="B242" s="8" t="str">
        <f>TEXT("007378","000000")</f>
        <v>007378</v>
      </c>
      <c r="C242" s="9" t="s">
        <v>234</v>
      </c>
      <c r="D242" s="9" t="str">
        <f>TEXT("08/10/2005","dd/mm/yyyy")</f>
        <v>08/10/2005</v>
      </c>
      <c r="E242" s="8" t="s">
        <v>5</v>
      </c>
      <c r="F242" s="8" t="s">
        <v>6</v>
      </c>
      <c r="G242" s="8"/>
    </row>
    <row r="243" spans="1:7" s="1" customFormat="1" ht="21.75" customHeight="1" x14ac:dyDescent="0.25">
      <c r="A243" s="6">
        <v>237</v>
      </c>
      <c r="B243" s="8" t="str">
        <f>TEXT("007380","000000")</f>
        <v>007380</v>
      </c>
      <c r="C243" s="9" t="s">
        <v>235</v>
      </c>
      <c r="D243" s="9" t="str">
        <f>TEXT("07/11/2005","dd/mm/yyyy")</f>
        <v>07/11/2005</v>
      </c>
      <c r="E243" s="8" t="s">
        <v>5</v>
      </c>
      <c r="F243" s="8" t="s">
        <v>6</v>
      </c>
      <c r="G243" s="8"/>
    </row>
    <row r="244" spans="1:7" s="1" customFormat="1" ht="21.75" customHeight="1" x14ac:dyDescent="0.25">
      <c r="A244" s="8">
        <v>238</v>
      </c>
      <c r="B244" s="8" t="str">
        <f>TEXT("007437","000000")</f>
        <v>007437</v>
      </c>
      <c r="C244" s="9" t="s">
        <v>236</v>
      </c>
      <c r="D244" s="9" t="str">
        <f>TEXT("06/07/2005","dd/mm/yyyy")</f>
        <v>06/07/2005</v>
      </c>
      <c r="E244" s="8" t="s">
        <v>5</v>
      </c>
      <c r="F244" s="8" t="s">
        <v>6</v>
      </c>
      <c r="G244" s="8"/>
    </row>
    <row r="245" spans="1:7" s="1" customFormat="1" ht="21.75" customHeight="1" x14ac:dyDescent="0.25">
      <c r="A245" s="6">
        <v>239</v>
      </c>
      <c r="B245" s="8" t="str">
        <f>TEXT("007513","000000")</f>
        <v>007513</v>
      </c>
      <c r="C245" s="9" t="s">
        <v>237</v>
      </c>
      <c r="D245" s="9" t="str">
        <f>TEXT("11/08/2005","dd/mm/yyyy")</f>
        <v>11/08/2005</v>
      </c>
      <c r="E245" s="8" t="s">
        <v>5</v>
      </c>
      <c r="F245" s="8" t="s">
        <v>6</v>
      </c>
      <c r="G245" s="8"/>
    </row>
    <row r="246" spans="1:7" s="1" customFormat="1" ht="21.75" customHeight="1" x14ac:dyDescent="0.25">
      <c r="A246" s="8">
        <v>240</v>
      </c>
      <c r="B246" s="8" t="str">
        <f>TEXT("007601","000000")</f>
        <v>007601</v>
      </c>
      <c r="C246" s="9" t="s">
        <v>238</v>
      </c>
      <c r="D246" s="9" t="str">
        <f>TEXT("27/09/2005","dd/mm/yyyy")</f>
        <v>27/09/2005</v>
      </c>
      <c r="E246" s="8" t="s">
        <v>5</v>
      </c>
      <c r="F246" s="8" t="s">
        <v>6</v>
      </c>
      <c r="G246" s="8"/>
    </row>
    <row r="247" spans="1:7" s="1" customFormat="1" ht="21.75" customHeight="1" x14ac:dyDescent="0.25">
      <c r="A247" s="6">
        <v>241</v>
      </c>
      <c r="B247" s="8" t="str">
        <f>TEXT("007784","000000")</f>
        <v>007784</v>
      </c>
      <c r="C247" s="9" t="s">
        <v>239</v>
      </c>
      <c r="D247" s="9" t="str">
        <f>TEXT("10/10/2005","dd/mm/yyyy")</f>
        <v>10/10/2005</v>
      </c>
      <c r="E247" s="8" t="s">
        <v>5</v>
      </c>
      <c r="F247" s="8" t="s">
        <v>6</v>
      </c>
      <c r="G247" s="8"/>
    </row>
    <row r="248" spans="1:7" s="1" customFormat="1" ht="21.75" customHeight="1" x14ac:dyDescent="0.25">
      <c r="A248" s="8">
        <v>242</v>
      </c>
      <c r="B248" s="8" t="str">
        <f>TEXT("007786","000000")</f>
        <v>007786</v>
      </c>
      <c r="C248" s="9" t="s">
        <v>239</v>
      </c>
      <c r="D248" s="9" t="str">
        <f>TEXT("27/01/2005","dd/mm/yyyy")</f>
        <v>27/01/2005</v>
      </c>
      <c r="E248" s="8" t="s">
        <v>5</v>
      </c>
      <c r="F248" s="8" t="s">
        <v>6</v>
      </c>
      <c r="G248" s="8"/>
    </row>
    <row r="249" spans="1:7" s="1" customFormat="1" ht="21.75" customHeight="1" x14ac:dyDescent="0.25">
      <c r="A249" s="6">
        <v>243</v>
      </c>
      <c r="B249" s="8" t="str">
        <f>TEXT("007792","000000")</f>
        <v>007792</v>
      </c>
      <c r="C249" s="9" t="s">
        <v>240</v>
      </c>
      <c r="D249" s="9" t="str">
        <f>TEXT("25/09/2005","dd/mm/yyyy")</f>
        <v>25/09/2005</v>
      </c>
      <c r="E249" s="8" t="s">
        <v>5</v>
      </c>
      <c r="F249" s="8" t="s">
        <v>6</v>
      </c>
      <c r="G249" s="8"/>
    </row>
    <row r="250" spans="1:7" s="1" customFormat="1" ht="21.75" customHeight="1" x14ac:dyDescent="0.25">
      <c r="A250" s="8">
        <v>244</v>
      </c>
      <c r="B250" s="8" t="str">
        <f>TEXT("007825","000000")</f>
        <v>007825</v>
      </c>
      <c r="C250" s="9" t="s">
        <v>241</v>
      </c>
      <c r="D250" s="9" t="str">
        <f>TEXT("15/02/2005","dd/mm/yyyy")</f>
        <v>15/02/2005</v>
      </c>
      <c r="E250" s="8" t="s">
        <v>5</v>
      </c>
      <c r="F250" s="8" t="s">
        <v>6</v>
      </c>
      <c r="G250" s="8"/>
    </row>
    <row r="251" spans="1:7" s="1" customFormat="1" ht="21.75" customHeight="1" x14ac:dyDescent="0.25">
      <c r="A251" s="6">
        <v>245</v>
      </c>
      <c r="B251" s="8" t="str">
        <f>TEXT("007850","000000")</f>
        <v>007850</v>
      </c>
      <c r="C251" s="9" t="s">
        <v>242</v>
      </c>
      <c r="D251" s="9" t="str">
        <f>TEXT("08/05/2005","dd/mm/yyyy")</f>
        <v>08/05/2005</v>
      </c>
      <c r="E251" s="8" t="s">
        <v>5</v>
      </c>
      <c r="F251" s="8" t="s">
        <v>6</v>
      </c>
      <c r="G251" s="8"/>
    </row>
    <row r="252" spans="1:7" s="1" customFormat="1" ht="21.75" customHeight="1" x14ac:dyDescent="0.25">
      <c r="A252" s="8">
        <v>246</v>
      </c>
      <c r="B252" s="8" t="str">
        <f>TEXT("007851","000000")</f>
        <v>007851</v>
      </c>
      <c r="C252" s="9" t="s">
        <v>242</v>
      </c>
      <c r="D252" s="9" t="str">
        <f>TEXT("18/10/2005","dd/mm/yyyy")</f>
        <v>18/10/2005</v>
      </c>
      <c r="E252" s="8" t="s">
        <v>5</v>
      </c>
      <c r="F252" s="8" t="s">
        <v>6</v>
      </c>
      <c r="G252" s="8"/>
    </row>
    <row r="253" spans="1:7" s="1" customFormat="1" ht="21.75" customHeight="1" x14ac:dyDescent="0.25">
      <c r="A253" s="6">
        <v>247</v>
      </c>
      <c r="B253" s="8" t="str">
        <f>TEXT("007886","000000")</f>
        <v>007886</v>
      </c>
      <c r="C253" s="9" t="s">
        <v>243</v>
      </c>
      <c r="D253" s="9" t="str">
        <f>TEXT("13/03/2005","dd/mm/yyyy")</f>
        <v>13/03/2005</v>
      </c>
      <c r="E253" s="8" t="s">
        <v>5</v>
      </c>
      <c r="F253" s="8" t="s">
        <v>6</v>
      </c>
      <c r="G253" s="8"/>
    </row>
    <row r="254" spans="1:7" s="1" customFormat="1" ht="21.75" customHeight="1" x14ac:dyDescent="0.25">
      <c r="A254" s="8">
        <v>248</v>
      </c>
      <c r="B254" s="8" t="str">
        <f>TEXT("007903","000000")</f>
        <v>007903</v>
      </c>
      <c r="C254" s="9" t="s">
        <v>243</v>
      </c>
      <c r="D254" s="9" t="str">
        <f>TEXT("30/09/2005","dd/mm/yyyy")</f>
        <v>30/09/2005</v>
      </c>
      <c r="E254" s="8" t="s">
        <v>5</v>
      </c>
      <c r="F254" s="8" t="s">
        <v>6</v>
      </c>
      <c r="G254" s="8"/>
    </row>
    <row r="255" spans="1:7" s="1" customFormat="1" ht="21.75" customHeight="1" x14ac:dyDescent="0.25">
      <c r="A255" s="6">
        <v>249</v>
      </c>
      <c r="B255" s="8" t="str">
        <f>TEXT("007935","000000")</f>
        <v>007935</v>
      </c>
      <c r="C255" s="9" t="s">
        <v>244</v>
      </c>
      <c r="D255" s="9" t="str">
        <f>TEXT("19/08/2005","dd/mm/yyyy")</f>
        <v>19/08/2005</v>
      </c>
      <c r="E255" s="8" t="s">
        <v>8</v>
      </c>
      <c r="F255" s="8" t="s">
        <v>6</v>
      </c>
      <c r="G255" s="8"/>
    </row>
    <row r="256" spans="1:7" s="1" customFormat="1" ht="21.75" customHeight="1" x14ac:dyDescent="0.25">
      <c r="A256" s="8">
        <v>250</v>
      </c>
      <c r="B256" s="8" t="str">
        <f>TEXT("007947","000000")</f>
        <v>007947</v>
      </c>
      <c r="C256" s="9" t="s">
        <v>245</v>
      </c>
      <c r="D256" s="9" t="str">
        <f>TEXT("10/09/2005","dd/mm/yyyy")</f>
        <v>10/09/2005</v>
      </c>
      <c r="E256" s="8" t="s">
        <v>5</v>
      </c>
      <c r="F256" s="8" t="s">
        <v>6</v>
      </c>
      <c r="G256" s="8"/>
    </row>
    <row r="257" spans="1:7" s="1" customFormat="1" ht="21.75" customHeight="1" x14ac:dyDescent="0.25">
      <c r="A257" s="6">
        <v>251</v>
      </c>
      <c r="B257" s="8" t="str">
        <f>TEXT("008029","000000")</f>
        <v>008029</v>
      </c>
      <c r="C257" s="9" t="s">
        <v>246</v>
      </c>
      <c r="D257" s="9" t="str">
        <f>TEXT("19/09/2005","dd/mm/yyyy")</f>
        <v>19/09/2005</v>
      </c>
      <c r="E257" s="8" t="s">
        <v>5</v>
      </c>
      <c r="F257" s="8" t="s">
        <v>6</v>
      </c>
      <c r="G257" s="8"/>
    </row>
    <row r="258" spans="1:7" s="1" customFormat="1" ht="21.75" customHeight="1" x14ac:dyDescent="0.25">
      <c r="A258" s="8">
        <v>252</v>
      </c>
      <c r="B258" s="8" t="str">
        <f>TEXT("008040","000000")</f>
        <v>008040</v>
      </c>
      <c r="C258" s="9" t="s">
        <v>247</v>
      </c>
      <c r="D258" s="9" t="str">
        <f>TEXT("27/06/2005","dd/mm/yyyy")</f>
        <v>27/06/2005</v>
      </c>
      <c r="E258" s="8" t="s">
        <v>5</v>
      </c>
      <c r="F258" s="8" t="s">
        <v>6</v>
      </c>
      <c r="G258" s="8"/>
    </row>
    <row r="259" spans="1:7" s="1" customFormat="1" ht="21.75" customHeight="1" x14ac:dyDescent="0.25">
      <c r="A259" s="6">
        <v>253</v>
      </c>
      <c r="B259" s="8" t="str">
        <f>TEXT("008065","000000")</f>
        <v>008065</v>
      </c>
      <c r="C259" s="9" t="s">
        <v>248</v>
      </c>
      <c r="D259" s="9" t="str">
        <f>TEXT("30/07/2005","dd/mm/yyyy")</f>
        <v>30/07/2005</v>
      </c>
      <c r="E259" s="8" t="s">
        <v>5</v>
      </c>
      <c r="F259" s="8" t="s">
        <v>6</v>
      </c>
      <c r="G259" s="8"/>
    </row>
    <row r="260" spans="1:7" s="1" customFormat="1" ht="21.75" customHeight="1" x14ac:dyDescent="0.25">
      <c r="A260" s="8">
        <v>254</v>
      </c>
      <c r="B260" s="8" t="str">
        <f>TEXT("008077","000000")</f>
        <v>008077</v>
      </c>
      <c r="C260" s="9" t="s">
        <v>249</v>
      </c>
      <c r="D260" s="9" t="str">
        <f>TEXT("05/11/2005","dd/mm/yyyy")</f>
        <v>05/11/2005</v>
      </c>
      <c r="E260" s="8" t="s">
        <v>5</v>
      </c>
      <c r="F260" s="8" t="s">
        <v>6</v>
      </c>
      <c r="G260" s="8"/>
    </row>
    <row r="261" spans="1:7" s="1" customFormat="1" ht="21.75" customHeight="1" x14ac:dyDescent="0.25">
      <c r="A261" s="6">
        <v>255</v>
      </c>
      <c r="B261" s="8" t="str">
        <f>TEXT("008100","000000")</f>
        <v>008100</v>
      </c>
      <c r="C261" s="9" t="s">
        <v>250</v>
      </c>
      <c r="D261" s="9" t="str">
        <f>TEXT("24/07/2005","dd/mm/yyyy")</f>
        <v>24/07/2005</v>
      </c>
      <c r="E261" s="8" t="s">
        <v>5</v>
      </c>
      <c r="F261" s="8" t="s">
        <v>6</v>
      </c>
      <c r="G261" s="8"/>
    </row>
    <row r="262" spans="1:7" s="1" customFormat="1" ht="21.75" customHeight="1" x14ac:dyDescent="0.25">
      <c r="A262" s="8">
        <v>256</v>
      </c>
      <c r="B262" s="8" t="str">
        <f>TEXT("008105","000000")</f>
        <v>008105</v>
      </c>
      <c r="C262" s="9" t="s">
        <v>251</v>
      </c>
      <c r="D262" s="9" t="str">
        <f>TEXT("06/04/2005","dd/mm/yyyy")</f>
        <v>06/04/2005</v>
      </c>
      <c r="E262" s="8" t="s">
        <v>5</v>
      </c>
      <c r="F262" s="8" t="s">
        <v>6</v>
      </c>
      <c r="G262" s="8"/>
    </row>
    <row r="263" spans="1:7" s="1" customFormat="1" ht="21.75" customHeight="1" x14ac:dyDescent="0.25">
      <c r="A263" s="6">
        <v>257</v>
      </c>
      <c r="B263" s="8" t="str">
        <f>TEXT("008115","000000")</f>
        <v>008115</v>
      </c>
      <c r="C263" s="9" t="s">
        <v>252</v>
      </c>
      <c r="D263" s="9" t="str">
        <f>TEXT("08/01/2005","dd/mm/yyyy")</f>
        <v>08/01/2005</v>
      </c>
      <c r="E263" s="8" t="s">
        <v>8</v>
      </c>
      <c r="F263" s="8" t="s">
        <v>6</v>
      </c>
      <c r="G263" s="8"/>
    </row>
    <row r="264" spans="1:7" s="1" customFormat="1" ht="21.75" customHeight="1" x14ac:dyDescent="0.25">
      <c r="A264" s="8">
        <v>258</v>
      </c>
      <c r="B264" s="8" t="str">
        <f>TEXT("008147","000000")</f>
        <v>008147</v>
      </c>
      <c r="C264" s="9" t="s">
        <v>253</v>
      </c>
      <c r="D264" s="9" t="str">
        <f>TEXT("06/07/2005","dd/mm/yyyy")</f>
        <v>06/07/2005</v>
      </c>
      <c r="E264" s="8" t="s">
        <v>5</v>
      </c>
      <c r="F264" s="8" t="s">
        <v>6</v>
      </c>
      <c r="G264" s="8"/>
    </row>
    <row r="265" spans="1:7" s="1" customFormat="1" ht="21.75" customHeight="1" x14ac:dyDescent="0.25">
      <c r="A265" s="6">
        <v>259</v>
      </c>
      <c r="B265" s="8" t="str">
        <f>TEXT("008221","000000")</f>
        <v>008221</v>
      </c>
      <c r="C265" s="9" t="s">
        <v>254</v>
      </c>
      <c r="D265" s="9" t="str">
        <f>TEXT("12/8/2005","dd/mm/yyyy")</f>
        <v>12/08/2005</v>
      </c>
      <c r="E265" s="8" t="s">
        <v>8</v>
      </c>
      <c r="F265" s="8" t="s">
        <v>6</v>
      </c>
      <c r="G265" s="8"/>
    </row>
    <row r="266" spans="1:7" s="1" customFormat="1" ht="21.75" customHeight="1" x14ac:dyDescent="0.25">
      <c r="A266" s="8">
        <v>260</v>
      </c>
      <c r="B266" s="8" t="str">
        <f>TEXT("008255","000000")</f>
        <v>008255</v>
      </c>
      <c r="C266" s="9" t="s">
        <v>255</v>
      </c>
      <c r="D266" s="9" t="str">
        <f>TEXT("25/10/2005","dd/mm/yyyy")</f>
        <v>25/10/2005</v>
      </c>
      <c r="E266" s="8" t="s">
        <v>8</v>
      </c>
      <c r="F266" s="8" t="s">
        <v>6</v>
      </c>
      <c r="G266" s="8"/>
    </row>
    <row r="267" spans="1:7" s="1" customFormat="1" ht="21.75" customHeight="1" x14ac:dyDescent="0.25">
      <c r="A267" s="6">
        <v>261</v>
      </c>
      <c r="B267" s="8" t="str">
        <f>TEXT("008330","000000")</f>
        <v>008330</v>
      </c>
      <c r="C267" s="9" t="s">
        <v>256</v>
      </c>
      <c r="D267" s="9" t="str">
        <f>TEXT("18/11/2005","dd/mm/yyyy")</f>
        <v>18/11/2005</v>
      </c>
      <c r="E267" s="8" t="s">
        <v>8</v>
      </c>
      <c r="F267" s="8" t="s">
        <v>6</v>
      </c>
      <c r="G267" s="8"/>
    </row>
    <row r="268" spans="1:7" s="1" customFormat="1" ht="21.75" customHeight="1" x14ac:dyDescent="0.25">
      <c r="A268" s="8">
        <v>262</v>
      </c>
      <c r="B268" s="8" t="str">
        <f>TEXT("008376","000000")</f>
        <v>008376</v>
      </c>
      <c r="C268" s="9" t="s">
        <v>257</v>
      </c>
      <c r="D268" s="9" t="str">
        <f>TEXT("26/07/2005","dd/mm/yyyy")</f>
        <v>26/07/2005</v>
      </c>
      <c r="E268" s="8" t="s">
        <v>8</v>
      </c>
      <c r="F268" s="8" t="s">
        <v>6</v>
      </c>
      <c r="G268" s="8"/>
    </row>
    <row r="269" spans="1:7" s="1" customFormat="1" ht="21.75" customHeight="1" x14ac:dyDescent="0.25">
      <c r="A269" s="6">
        <v>263</v>
      </c>
      <c r="B269" s="8" t="str">
        <f>TEXT("008378","000000")</f>
        <v>008378</v>
      </c>
      <c r="C269" s="9" t="s">
        <v>258</v>
      </c>
      <c r="D269" s="9" t="str">
        <f>TEXT("05/08/2005","dd/mm/yyyy")</f>
        <v>05/08/2005</v>
      </c>
      <c r="E269" s="8" t="s">
        <v>8</v>
      </c>
      <c r="F269" s="8" t="s">
        <v>6</v>
      </c>
      <c r="G269" s="8"/>
    </row>
    <row r="270" spans="1:7" s="1" customFormat="1" ht="21.75" customHeight="1" x14ac:dyDescent="0.25">
      <c r="A270" s="8">
        <v>264</v>
      </c>
      <c r="B270" s="8" t="str">
        <f>TEXT("008409","000000")</f>
        <v>008409</v>
      </c>
      <c r="C270" s="9" t="s">
        <v>259</v>
      </c>
      <c r="D270" s="9" t="str">
        <f>TEXT("20/12/2004","dd/mm/yyyy")</f>
        <v>20/12/2004</v>
      </c>
      <c r="E270" s="8" t="s">
        <v>8</v>
      </c>
      <c r="F270" s="8" t="s">
        <v>6</v>
      </c>
      <c r="G270" s="8"/>
    </row>
    <row r="271" spans="1:7" s="1" customFormat="1" ht="21.75" customHeight="1" x14ac:dyDescent="0.25">
      <c r="A271" s="6">
        <v>265</v>
      </c>
      <c r="B271" s="8" t="str">
        <f>TEXT("008462","000000")</f>
        <v>008462</v>
      </c>
      <c r="C271" s="9" t="s">
        <v>260</v>
      </c>
      <c r="D271" s="9" t="str">
        <f>TEXT("21/06/2005","dd/mm/yyyy")</f>
        <v>21/06/2005</v>
      </c>
      <c r="E271" s="8" t="s">
        <v>8</v>
      </c>
      <c r="F271" s="8" t="s">
        <v>6</v>
      </c>
      <c r="G271" s="8"/>
    </row>
    <row r="272" spans="1:7" s="1" customFormat="1" ht="21.75" customHeight="1" x14ac:dyDescent="0.25">
      <c r="A272" s="8">
        <v>266</v>
      </c>
      <c r="B272" s="8" t="str">
        <f>TEXT("008469","000000")</f>
        <v>008469</v>
      </c>
      <c r="C272" s="9" t="s">
        <v>261</v>
      </c>
      <c r="D272" s="9" t="str">
        <f>TEXT("04/10/2005","dd/mm/yyyy")</f>
        <v>04/10/2005</v>
      </c>
      <c r="E272" s="8" t="s">
        <v>8</v>
      </c>
      <c r="F272" s="8" t="s">
        <v>6</v>
      </c>
      <c r="G272" s="8"/>
    </row>
    <row r="273" spans="1:7" s="1" customFormat="1" ht="21.75" customHeight="1" x14ac:dyDescent="0.25">
      <c r="A273" s="6">
        <v>267</v>
      </c>
      <c r="B273" s="8" t="str">
        <f>TEXT("008484","000000")</f>
        <v>008484</v>
      </c>
      <c r="C273" s="9" t="s">
        <v>262</v>
      </c>
      <c r="D273" s="9" t="str">
        <f>TEXT("14/11/2005","dd/mm/yyyy")</f>
        <v>14/11/2005</v>
      </c>
      <c r="E273" s="8" t="s">
        <v>5</v>
      </c>
      <c r="F273" s="8" t="s">
        <v>6</v>
      </c>
      <c r="G273" s="8"/>
    </row>
    <row r="274" spans="1:7" s="1" customFormat="1" ht="21.75" customHeight="1" x14ac:dyDescent="0.25">
      <c r="A274" s="8">
        <v>268</v>
      </c>
      <c r="B274" s="8" t="str">
        <f>TEXT("008640","000000")</f>
        <v>008640</v>
      </c>
      <c r="C274" s="9" t="s">
        <v>263</v>
      </c>
      <c r="D274" s="9" t="str">
        <f>TEXT("14/02/2005","dd/mm/yyyy")</f>
        <v>14/02/2005</v>
      </c>
      <c r="E274" s="8" t="s">
        <v>5</v>
      </c>
      <c r="F274" s="8" t="s">
        <v>6</v>
      </c>
      <c r="G274" s="8"/>
    </row>
    <row r="275" spans="1:7" s="1" customFormat="1" ht="21.75" customHeight="1" x14ac:dyDescent="0.25">
      <c r="A275" s="6">
        <v>269</v>
      </c>
      <c r="B275" s="8" t="str">
        <f>TEXT("008651","000000")</f>
        <v>008651</v>
      </c>
      <c r="C275" s="9" t="s">
        <v>264</v>
      </c>
      <c r="D275" s="9" t="str">
        <f>TEXT("26/09/2005","dd/mm/yyyy")</f>
        <v>26/09/2005</v>
      </c>
      <c r="E275" s="8" t="s">
        <v>5</v>
      </c>
      <c r="F275" s="8" t="s">
        <v>6</v>
      </c>
      <c r="G275" s="8"/>
    </row>
    <row r="276" spans="1:7" s="1" customFormat="1" ht="21.75" customHeight="1" x14ac:dyDescent="0.25">
      <c r="A276" s="8">
        <v>270</v>
      </c>
      <c r="B276" s="8" t="str">
        <f>TEXT("008671","000000")</f>
        <v>008671</v>
      </c>
      <c r="C276" s="9" t="s">
        <v>265</v>
      </c>
      <c r="D276" s="9" t="str">
        <f>TEXT("25/03/2005","dd/mm/yyyy")</f>
        <v>25/03/2005</v>
      </c>
      <c r="E276" s="8" t="s">
        <v>5</v>
      </c>
      <c r="F276" s="8" t="s">
        <v>6</v>
      </c>
      <c r="G276" s="8"/>
    </row>
    <row r="277" spans="1:7" s="1" customFormat="1" ht="21.75" customHeight="1" x14ac:dyDescent="0.25">
      <c r="A277" s="6">
        <v>271</v>
      </c>
      <c r="B277" s="8" t="str">
        <f>TEXT("008704","000000")</f>
        <v>008704</v>
      </c>
      <c r="C277" s="9" t="s">
        <v>266</v>
      </c>
      <c r="D277" s="9" t="str">
        <f>TEXT("12/09/2005","dd/mm/yyyy")</f>
        <v>12/09/2005</v>
      </c>
      <c r="E277" s="8" t="s">
        <v>5</v>
      </c>
      <c r="F277" s="8" t="s">
        <v>6</v>
      </c>
      <c r="G277" s="8"/>
    </row>
    <row r="278" spans="1:7" s="1" customFormat="1" ht="21.75" customHeight="1" x14ac:dyDescent="0.25">
      <c r="A278" s="8">
        <v>272</v>
      </c>
      <c r="B278" s="8" t="str">
        <f>TEXT("008705","000000")</f>
        <v>008705</v>
      </c>
      <c r="C278" s="9" t="s">
        <v>266</v>
      </c>
      <c r="D278" s="9" t="str">
        <f>TEXT("12/10/2005","dd/mm/yyyy")</f>
        <v>12/10/2005</v>
      </c>
      <c r="E278" s="8" t="s">
        <v>5</v>
      </c>
      <c r="F278" s="8" t="s">
        <v>6</v>
      </c>
      <c r="G278" s="8"/>
    </row>
    <row r="279" spans="1:7" s="1" customFormat="1" ht="21.75" customHeight="1" x14ac:dyDescent="0.25">
      <c r="A279" s="6">
        <v>273</v>
      </c>
      <c r="B279" s="8" t="str">
        <f>TEXT("008745","000000")</f>
        <v>008745</v>
      </c>
      <c r="C279" s="9" t="s">
        <v>267</v>
      </c>
      <c r="D279" s="9" t="str">
        <f>TEXT("03/11/2005","dd/mm/yyyy")</f>
        <v>03/11/2005</v>
      </c>
      <c r="E279" s="8" t="s">
        <v>5</v>
      </c>
      <c r="F279" s="8" t="s">
        <v>6</v>
      </c>
      <c r="G279" s="8"/>
    </row>
    <row r="280" spans="1:7" s="1" customFormat="1" ht="21.75" customHeight="1" x14ac:dyDescent="0.25">
      <c r="A280" s="8">
        <v>274</v>
      </c>
      <c r="B280" s="8" t="str">
        <f>TEXT("008746","000000")</f>
        <v>008746</v>
      </c>
      <c r="C280" s="9" t="s">
        <v>267</v>
      </c>
      <c r="D280" s="9" t="str">
        <f>TEXT("23/11/2005","dd/mm/yyyy")</f>
        <v>23/11/2005</v>
      </c>
      <c r="E280" s="8" t="s">
        <v>5</v>
      </c>
      <c r="F280" s="8" t="s">
        <v>6</v>
      </c>
      <c r="G280" s="8"/>
    </row>
    <row r="281" spans="1:7" s="1" customFormat="1" ht="21.75" customHeight="1" x14ac:dyDescent="0.25">
      <c r="A281" s="6">
        <v>275</v>
      </c>
      <c r="B281" s="8" t="str">
        <f>TEXT("008760","000000")</f>
        <v>008760</v>
      </c>
      <c r="C281" s="9" t="s">
        <v>268</v>
      </c>
      <c r="D281" s="9" t="str">
        <f>TEXT("06/3/2005","dd/mm/yyyy")</f>
        <v>06/03/2005</v>
      </c>
      <c r="E281" s="8" t="s">
        <v>5</v>
      </c>
      <c r="F281" s="8" t="s">
        <v>6</v>
      </c>
      <c r="G281" s="8"/>
    </row>
    <row r="282" spans="1:7" s="1" customFormat="1" ht="21.75" customHeight="1" x14ac:dyDescent="0.25">
      <c r="A282" s="8">
        <v>276</v>
      </c>
      <c r="B282" s="8" t="str">
        <f>TEXT("008772","000000")</f>
        <v>008772</v>
      </c>
      <c r="C282" s="9" t="s">
        <v>269</v>
      </c>
      <c r="D282" s="9" t="str">
        <f>TEXT("02/12/2005","dd/mm/yyyy")</f>
        <v>02/12/2005</v>
      </c>
      <c r="E282" s="8" t="s">
        <v>5</v>
      </c>
      <c r="F282" s="8" t="s">
        <v>6</v>
      </c>
      <c r="G282" s="8"/>
    </row>
    <row r="283" spans="1:7" s="1" customFormat="1" ht="21.75" customHeight="1" x14ac:dyDescent="0.25">
      <c r="A283" s="6">
        <v>277</v>
      </c>
      <c r="B283" s="8" t="str">
        <f>TEXT("008780","000000")</f>
        <v>008780</v>
      </c>
      <c r="C283" s="9" t="s">
        <v>270</v>
      </c>
      <c r="D283" s="9" t="str">
        <f>TEXT("12/06/2005","dd/mm/yyyy")</f>
        <v>12/06/2005</v>
      </c>
      <c r="E283" s="8" t="s">
        <v>5</v>
      </c>
      <c r="F283" s="8" t="s">
        <v>6</v>
      </c>
      <c r="G283" s="8"/>
    </row>
    <row r="284" spans="1:7" s="1" customFormat="1" ht="21.75" customHeight="1" x14ac:dyDescent="0.25">
      <c r="A284" s="8">
        <v>278</v>
      </c>
      <c r="B284" s="8" t="str">
        <f>TEXT("008885","000000")</f>
        <v>008885</v>
      </c>
      <c r="C284" s="9" t="s">
        <v>271</v>
      </c>
      <c r="D284" s="9" t="str">
        <f>TEXT("07/4/2005","dd/mm/yyyy")</f>
        <v>07/04/2005</v>
      </c>
      <c r="E284" s="8" t="s">
        <v>8</v>
      </c>
      <c r="F284" s="8" t="s">
        <v>6</v>
      </c>
      <c r="G284" s="8"/>
    </row>
    <row r="285" spans="1:7" s="1" customFormat="1" ht="21.75" customHeight="1" x14ac:dyDescent="0.25">
      <c r="A285" s="6">
        <v>279</v>
      </c>
      <c r="B285" s="8" t="str">
        <f>TEXT("008908","000000")</f>
        <v>008908</v>
      </c>
      <c r="C285" s="9" t="s">
        <v>272</v>
      </c>
      <c r="D285" s="9" t="str">
        <f>TEXT("03/03/2005","dd/mm/yyyy")</f>
        <v>03/03/2005</v>
      </c>
      <c r="E285" s="8" t="s">
        <v>8</v>
      </c>
      <c r="F285" s="8" t="s">
        <v>6</v>
      </c>
      <c r="G285" s="8"/>
    </row>
    <row r="286" spans="1:7" s="1" customFormat="1" ht="21.75" customHeight="1" x14ac:dyDescent="0.25">
      <c r="A286" s="8">
        <v>280</v>
      </c>
      <c r="B286" s="8" t="str">
        <f>TEXT("008958","000000")</f>
        <v>008958</v>
      </c>
      <c r="C286" s="9" t="s">
        <v>273</v>
      </c>
      <c r="D286" s="9" t="str">
        <f>TEXT("25/03/2005","dd/mm/yyyy")</f>
        <v>25/03/2005</v>
      </c>
      <c r="E286" s="8" t="s">
        <v>5</v>
      </c>
      <c r="F286" s="8" t="s">
        <v>6</v>
      </c>
      <c r="G286" s="8"/>
    </row>
    <row r="287" spans="1:7" s="1" customFormat="1" ht="21.75" customHeight="1" x14ac:dyDescent="0.25">
      <c r="A287" s="6">
        <v>281</v>
      </c>
      <c r="B287" s="8" t="str">
        <f>TEXT("009037","000000")</f>
        <v>009037</v>
      </c>
      <c r="C287" s="9" t="s">
        <v>274</v>
      </c>
      <c r="D287" s="9" t="str">
        <f>TEXT("09/12/2005","dd/mm/yyyy")</f>
        <v>09/12/2005</v>
      </c>
      <c r="E287" s="8" t="s">
        <v>8</v>
      </c>
      <c r="F287" s="8" t="s">
        <v>6</v>
      </c>
      <c r="G287" s="8"/>
    </row>
    <row r="288" spans="1:7" s="1" customFormat="1" ht="21.75" customHeight="1" x14ac:dyDescent="0.25">
      <c r="A288" s="8">
        <v>282</v>
      </c>
      <c r="B288" s="8" t="str">
        <f>TEXT("009107","000000")</f>
        <v>009107</v>
      </c>
      <c r="C288" s="9" t="s">
        <v>275</v>
      </c>
      <c r="D288" s="9" t="str">
        <f>TEXT("04/04/2005","dd/mm/yyyy")</f>
        <v>04/04/2005</v>
      </c>
      <c r="E288" s="8" t="s">
        <v>5</v>
      </c>
      <c r="F288" s="8" t="s">
        <v>6</v>
      </c>
      <c r="G288" s="8"/>
    </row>
    <row r="289" spans="1:7" s="1" customFormat="1" ht="21.75" customHeight="1" x14ac:dyDescent="0.25">
      <c r="A289" s="6">
        <v>283</v>
      </c>
      <c r="B289" s="8" t="str">
        <f>TEXT("009127","000000")</f>
        <v>009127</v>
      </c>
      <c r="C289" s="9" t="s">
        <v>276</v>
      </c>
      <c r="D289" s="9" t="str">
        <f>TEXT("23/09/2005","dd/mm/yyyy")</f>
        <v>23/09/2005</v>
      </c>
      <c r="E289" s="8" t="s">
        <v>8</v>
      </c>
      <c r="F289" s="8" t="s">
        <v>6</v>
      </c>
      <c r="G289" s="8"/>
    </row>
    <row r="290" spans="1:7" s="1" customFormat="1" ht="21.75" customHeight="1" x14ac:dyDescent="0.25">
      <c r="A290" s="8">
        <v>284</v>
      </c>
      <c r="B290" s="8" t="str">
        <f>TEXT("009144","000000")</f>
        <v>009144</v>
      </c>
      <c r="C290" s="9" t="s">
        <v>277</v>
      </c>
      <c r="D290" s="9" t="str">
        <f>TEXT("07/09/2005","dd/mm/yyyy")</f>
        <v>07/09/2005</v>
      </c>
      <c r="E290" s="8" t="s">
        <v>8</v>
      </c>
      <c r="F290" s="8" t="s">
        <v>6</v>
      </c>
      <c r="G290" s="8"/>
    </row>
    <row r="291" spans="1:7" s="1" customFormat="1" ht="21.75" customHeight="1" x14ac:dyDescent="0.25">
      <c r="A291" s="6">
        <v>285</v>
      </c>
      <c r="B291" s="8" t="str">
        <f>TEXT("009159","000000")</f>
        <v>009159</v>
      </c>
      <c r="C291" s="9" t="s">
        <v>278</v>
      </c>
      <c r="D291" s="9" t="str">
        <f>TEXT("30/10/2005","dd/mm/yyyy")</f>
        <v>30/10/2005</v>
      </c>
      <c r="E291" s="8" t="s">
        <v>8</v>
      </c>
      <c r="F291" s="8" t="s">
        <v>6</v>
      </c>
      <c r="G291" s="8"/>
    </row>
    <row r="292" spans="1:7" s="1" customFormat="1" ht="21.75" customHeight="1" x14ac:dyDescent="0.25">
      <c r="A292" s="8">
        <v>286</v>
      </c>
      <c r="B292" s="8" t="str">
        <f>TEXT("009162","000000")</f>
        <v>009162</v>
      </c>
      <c r="C292" s="9" t="s">
        <v>279</v>
      </c>
      <c r="D292" s="9" t="str">
        <f>TEXT("09/06/2004","dd/mm/yyyy")</f>
        <v>09/06/2004</v>
      </c>
      <c r="E292" s="8" t="s">
        <v>8</v>
      </c>
      <c r="F292" s="8" t="s">
        <v>6</v>
      </c>
      <c r="G292" s="8"/>
    </row>
    <row r="293" spans="1:7" s="1" customFormat="1" ht="21.75" customHeight="1" x14ac:dyDescent="0.25">
      <c r="A293" s="6">
        <v>287</v>
      </c>
      <c r="B293" s="8" t="str">
        <f>TEXT("009288","000000")</f>
        <v>009288</v>
      </c>
      <c r="C293" s="9" t="s">
        <v>280</v>
      </c>
      <c r="D293" s="9" t="str">
        <f>TEXT("24/11/2005","dd/mm/yyyy")</f>
        <v>24/11/2005</v>
      </c>
      <c r="E293" s="8" t="s">
        <v>5</v>
      </c>
      <c r="F293" s="8" t="s">
        <v>6</v>
      </c>
      <c r="G293" s="8"/>
    </row>
    <row r="294" spans="1:7" s="1" customFormat="1" ht="21.75" customHeight="1" x14ac:dyDescent="0.25">
      <c r="A294" s="8">
        <v>288</v>
      </c>
      <c r="B294" s="8" t="str">
        <f>TEXT("009290","000000")</f>
        <v>009290</v>
      </c>
      <c r="C294" s="9" t="s">
        <v>281</v>
      </c>
      <c r="D294" s="9" t="str">
        <f>TEXT("17/12/2005","dd/mm/yyyy")</f>
        <v>17/12/2005</v>
      </c>
      <c r="E294" s="8" t="s">
        <v>5</v>
      </c>
      <c r="F294" s="8" t="s">
        <v>6</v>
      </c>
      <c r="G294" s="8"/>
    </row>
    <row r="295" spans="1:7" s="1" customFormat="1" ht="21.75" customHeight="1" x14ac:dyDescent="0.25">
      <c r="A295" s="6">
        <v>289</v>
      </c>
      <c r="B295" s="8" t="str">
        <f>TEXT("009324","000000")</f>
        <v>009324</v>
      </c>
      <c r="C295" s="9" t="s">
        <v>282</v>
      </c>
      <c r="D295" s="9" t="str">
        <f>TEXT("01/01/2005","dd/mm/yyyy")</f>
        <v>01/01/2005</v>
      </c>
      <c r="E295" s="8" t="s">
        <v>8</v>
      </c>
      <c r="F295" s="8" t="s">
        <v>6</v>
      </c>
      <c r="G295" s="8"/>
    </row>
    <row r="296" spans="1:7" s="1" customFormat="1" ht="21.75" customHeight="1" x14ac:dyDescent="0.25">
      <c r="A296" s="8">
        <v>290</v>
      </c>
      <c r="B296" s="8" t="str">
        <f>TEXT("009351","000000")</f>
        <v>009351</v>
      </c>
      <c r="C296" s="9" t="s">
        <v>283</v>
      </c>
      <c r="D296" s="9" t="str">
        <f>TEXT("19/06/2005","dd/mm/yyyy")</f>
        <v>19/06/2005</v>
      </c>
      <c r="E296" s="8" t="s">
        <v>8</v>
      </c>
      <c r="F296" s="8" t="s">
        <v>6</v>
      </c>
      <c r="G296" s="8"/>
    </row>
    <row r="297" spans="1:7" s="1" customFormat="1" ht="21.75" customHeight="1" x14ac:dyDescent="0.25">
      <c r="A297" s="6">
        <v>291</v>
      </c>
      <c r="B297" s="8" t="str">
        <f>TEXT("009436","000000")</f>
        <v>009436</v>
      </c>
      <c r="C297" s="9" t="s">
        <v>284</v>
      </c>
      <c r="D297" s="9" t="str">
        <f>TEXT("29/10/2005","dd/mm/yyyy")</f>
        <v>29/10/2005</v>
      </c>
      <c r="E297" s="8" t="s">
        <v>5</v>
      </c>
      <c r="F297" s="8" t="s">
        <v>6</v>
      </c>
      <c r="G297" s="8"/>
    </row>
    <row r="298" spans="1:7" s="1" customFormat="1" ht="21.75" customHeight="1" x14ac:dyDescent="0.25">
      <c r="A298" s="8">
        <v>292</v>
      </c>
      <c r="B298" s="8" t="str">
        <f>TEXT("009437","000000")</f>
        <v>009437</v>
      </c>
      <c r="C298" s="9" t="s">
        <v>285</v>
      </c>
      <c r="D298" s="9" t="str">
        <f>TEXT("07/08/2005","dd/mm/yyyy")</f>
        <v>07/08/2005</v>
      </c>
      <c r="E298" s="8" t="s">
        <v>8</v>
      </c>
      <c r="F298" s="8" t="s">
        <v>6</v>
      </c>
      <c r="G298" s="8"/>
    </row>
    <row r="299" spans="1:7" s="1" customFormat="1" ht="21.75" customHeight="1" x14ac:dyDescent="0.25">
      <c r="A299" s="6">
        <v>293</v>
      </c>
      <c r="B299" s="8" t="str">
        <f>TEXT("009476","000000")</f>
        <v>009476</v>
      </c>
      <c r="C299" s="9" t="s">
        <v>286</v>
      </c>
      <c r="D299" s="9" t="str">
        <f>TEXT("07/05/2005","dd/mm/yyyy")</f>
        <v>07/05/2005</v>
      </c>
      <c r="E299" s="8" t="s">
        <v>8</v>
      </c>
      <c r="F299" s="8" t="s">
        <v>6</v>
      </c>
      <c r="G299" s="8"/>
    </row>
    <row r="300" spans="1:7" s="1" customFormat="1" ht="21.75" customHeight="1" x14ac:dyDescent="0.25">
      <c r="A300" s="8">
        <v>294</v>
      </c>
      <c r="B300" s="8" t="str">
        <f>TEXT("009493","000000")</f>
        <v>009493</v>
      </c>
      <c r="C300" s="9" t="s">
        <v>287</v>
      </c>
      <c r="D300" s="9" t="str">
        <f>TEXT("15/11/2005","dd/mm/yyyy")</f>
        <v>15/11/2005</v>
      </c>
      <c r="E300" s="8" t="s">
        <v>8</v>
      </c>
      <c r="F300" s="8" t="s">
        <v>6</v>
      </c>
      <c r="G300" s="8"/>
    </row>
    <row r="301" spans="1:7" s="1" customFormat="1" ht="21.75" customHeight="1" x14ac:dyDescent="0.25">
      <c r="A301" s="6">
        <v>295</v>
      </c>
      <c r="B301" s="8" t="str">
        <f>TEXT("009499","000000")</f>
        <v>009499</v>
      </c>
      <c r="C301" s="9" t="s">
        <v>288</v>
      </c>
      <c r="D301" s="9" t="str">
        <f>TEXT("26/11/2005","dd/mm/yyyy")</f>
        <v>26/11/2005</v>
      </c>
      <c r="E301" s="8" t="s">
        <v>8</v>
      </c>
      <c r="F301" s="8" t="s">
        <v>6</v>
      </c>
      <c r="G301" s="8"/>
    </row>
    <row r="302" spans="1:7" s="1" customFormat="1" ht="21.75" customHeight="1" x14ac:dyDescent="0.25">
      <c r="A302" s="8">
        <v>296</v>
      </c>
      <c r="B302" s="8" t="str">
        <f>TEXT("009512","000000")</f>
        <v>009512</v>
      </c>
      <c r="C302" s="9" t="s">
        <v>289</v>
      </c>
      <c r="D302" s="9" t="str">
        <f>TEXT("25/10/2005","dd/mm/yyyy")</f>
        <v>25/10/2005</v>
      </c>
      <c r="E302" s="8" t="s">
        <v>5</v>
      </c>
      <c r="F302" s="8" t="s">
        <v>6</v>
      </c>
      <c r="G302" s="8"/>
    </row>
    <row r="303" spans="1:7" s="1" customFormat="1" ht="21.75" customHeight="1" x14ac:dyDescent="0.25">
      <c r="A303" s="6">
        <v>297</v>
      </c>
      <c r="B303" s="8" t="str">
        <f>TEXT("009549","000000")</f>
        <v>009549</v>
      </c>
      <c r="C303" s="9" t="s">
        <v>290</v>
      </c>
      <c r="D303" s="9" t="str">
        <f>TEXT("23/10/2005","dd/mm/yyyy")</f>
        <v>23/10/2005</v>
      </c>
      <c r="E303" s="8" t="s">
        <v>5</v>
      </c>
      <c r="F303" s="8" t="s">
        <v>6</v>
      </c>
      <c r="G303" s="8"/>
    </row>
    <row r="304" spans="1:7" s="1" customFormat="1" ht="21.75" customHeight="1" x14ac:dyDescent="0.25">
      <c r="A304" s="8">
        <v>298</v>
      </c>
      <c r="B304" s="8" t="str">
        <f>TEXT("009556","000000")</f>
        <v>009556</v>
      </c>
      <c r="C304" s="9" t="s">
        <v>291</v>
      </c>
      <c r="D304" s="9" t="str">
        <f>TEXT("03/02/2005","dd/mm/yyyy")</f>
        <v>03/02/2005</v>
      </c>
      <c r="E304" s="8" t="s">
        <v>5</v>
      </c>
      <c r="F304" s="8" t="s">
        <v>6</v>
      </c>
      <c r="G304" s="8"/>
    </row>
    <row r="305" spans="1:7" s="1" customFormat="1" ht="21.75" customHeight="1" x14ac:dyDescent="0.25">
      <c r="A305" s="6">
        <v>299</v>
      </c>
      <c r="B305" s="8" t="str">
        <f>TEXT("009574","000000")</f>
        <v>009574</v>
      </c>
      <c r="C305" s="9" t="s">
        <v>292</v>
      </c>
      <c r="D305" s="9" t="str">
        <f>TEXT("18/03/2005","dd/mm/yyyy")</f>
        <v>18/03/2005</v>
      </c>
      <c r="E305" s="8" t="s">
        <v>5</v>
      </c>
      <c r="F305" s="8" t="s">
        <v>6</v>
      </c>
      <c r="G305" s="8"/>
    </row>
    <row r="306" spans="1:7" s="1" customFormat="1" ht="21.75" customHeight="1" x14ac:dyDescent="0.25">
      <c r="A306" s="8">
        <v>300</v>
      </c>
      <c r="B306" s="8" t="str">
        <f>TEXT("009621","000000")</f>
        <v>009621</v>
      </c>
      <c r="C306" s="9" t="s">
        <v>293</v>
      </c>
      <c r="D306" s="9" t="str">
        <f>TEXT("11/07/2005","dd/mm/yyyy")</f>
        <v>11/07/2005</v>
      </c>
      <c r="E306" s="8" t="s">
        <v>5</v>
      </c>
      <c r="F306" s="8" t="s">
        <v>6</v>
      </c>
      <c r="G306" s="8"/>
    </row>
    <row r="307" spans="1:7" s="1" customFormat="1" ht="21.75" customHeight="1" x14ac:dyDescent="0.25">
      <c r="A307" s="6">
        <v>301</v>
      </c>
      <c r="B307" s="8" t="str">
        <f>TEXT("009639","000000")</f>
        <v>009639</v>
      </c>
      <c r="C307" s="9" t="s">
        <v>294</v>
      </c>
      <c r="D307" s="9" t="str">
        <f>TEXT("14/08/2005","dd/mm/yyyy")</f>
        <v>14/08/2005</v>
      </c>
      <c r="E307" s="8" t="s">
        <v>5</v>
      </c>
      <c r="F307" s="8" t="s">
        <v>6</v>
      </c>
      <c r="G307" s="8"/>
    </row>
    <row r="308" spans="1:7" s="1" customFormat="1" ht="21.75" customHeight="1" x14ac:dyDescent="0.25">
      <c r="A308" s="8">
        <v>302</v>
      </c>
      <c r="B308" s="8" t="str">
        <f>TEXT("009692","000000")</f>
        <v>009692</v>
      </c>
      <c r="C308" s="9" t="s">
        <v>295</v>
      </c>
      <c r="D308" s="9" t="str">
        <f>TEXT("01/09/2005","dd/mm/yyyy")</f>
        <v>01/09/2005</v>
      </c>
      <c r="E308" s="8" t="s">
        <v>5</v>
      </c>
      <c r="F308" s="8" t="s">
        <v>6</v>
      </c>
      <c r="G308" s="8"/>
    </row>
    <row r="309" spans="1:7" s="1" customFormat="1" ht="21.75" customHeight="1" x14ac:dyDescent="0.25">
      <c r="A309" s="6">
        <v>303</v>
      </c>
      <c r="B309" s="8" t="str">
        <f>TEXT("009722","000000")</f>
        <v>009722</v>
      </c>
      <c r="C309" s="9" t="s">
        <v>296</v>
      </c>
      <c r="D309" s="9" t="str">
        <f>TEXT("12/09/2005","dd/mm/yyyy")</f>
        <v>12/09/2005</v>
      </c>
      <c r="E309" s="8" t="s">
        <v>8</v>
      </c>
      <c r="F309" s="8" t="s">
        <v>6</v>
      </c>
      <c r="G309" s="8"/>
    </row>
    <row r="310" spans="1:7" s="1" customFormat="1" ht="21.75" customHeight="1" x14ac:dyDescent="0.25">
      <c r="A310" s="8">
        <v>304</v>
      </c>
      <c r="B310" s="8" t="str">
        <f>TEXT("009736","000000")</f>
        <v>009736</v>
      </c>
      <c r="C310" s="9" t="s">
        <v>297</v>
      </c>
      <c r="D310" s="9" t="str">
        <f>TEXT("31/08/2005","dd/mm/yyyy")</f>
        <v>31/08/2005</v>
      </c>
      <c r="E310" s="8" t="s">
        <v>5</v>
      </c>
      <c r="F310" s="8" t="s">
        <v>6</v>
      </c>
      <c r="G310" s="8"/>
    </row>
    <row r="311" spans="1:7" s="1" customFormat="1" ht="21.75" customHeight="1" x14ac:dyDescent="0.25">
      <c r="A311" s="6">
        <v>305</v>
      </c>
      <c r="B311" s="8" t="str">
        <f>TEXT("009776","000000")</f>
        <v>009776</v>
      </c>
      <c r="C311" s="9" t="s">
        <v>298</v>
      </c>
      <c r="D311" s="9" t="str">
        <f>TEXT("29/01/2005","dd/mm/yyyy")</f>
        <v>29/01/2005</v>
      </c>
      <c r="E311" s="8" t="s">
        <v>5</v>
      </c>
      <c r="F311" s="8" t="s">
        <v>6</v>
      </c>
      <c r="G311" s="8"/>
    </row>
    <row r="312" spans="1:7" s="1" customFormat="1" ht="21.75" customHeight="1" x14ac:dyDescent="0.25">
      <c r="A312" s="8">
        <v>306</v>
      </c>
      <c r="B312" s="8" t="str">
        <f>TEXT("009810","000000")</f>
        <v>009810</v>
      </c>
      <c r="C312" s="9" t="s">
        <v>299</v>
      </c>
      <c r="D312" s="9" t="str">
        <f>TEXT("24/7/2005","dd/mm/yyyy")</f>
        <v>24/07/2005</v>
      </c>
      <c r="E312" s="8" t="s">
        <v>5</v>
      </c>
      <c r="F312" s="8" t="s">
        <v>6</v>
      </c>
      <c r="G312" s="8"/>
    </row>
    <row r="313" spans="1:7" s="1" customFormat="1" ht="21.75" customHeight="1" x14ac:dyDescent="0.25">
      <c r="A313" s="6">
        <v>307</v>
      </c>
      <c r="B313" s="8" t="str">
        <f>TEXT("009887","000000")</f>
        <v>009887</v>
      </c>
      <c r="C313" s="9" t="s">
        <v>300</v>
      </c>
      <c r="D313" s="9" t="str">
        <f>TEXT("30/11/2005","dd/mm/yyyy")</f>
        <v>30/11/2005</v>
      </c>
      <c r="E313" s="8" t="s">
        <v>5</v>
      </c>
      <c r="F313" s="8" t="s">
        <v>6</v>
      </c>
      <c r="G313" s="8"/>
    </row>
    <row r="314" spans="1:7" s="1" customFormat="1" ht="21.75" customHeight="1" x14ac:dyDescent="0.25">
      <c r="A314" s="8">
        <v>308</v>
      </c>
      <c r="B314" s="8" t="str">
        <f>TEXT("009902","000000")</f>
        <v>009902</v>
      </c>
      <c r="C314" s="9" t="s">
        <v>301</v>
      </c>
      <c r="D314" s="9" t="str">
        <f>TEXT("18/02/2005","dd/mm/yyyy")</f>
        <v>18/02/2005</v>
      </c>
      <c r="E314" s="8" t="s">
        <v>5</v>
      </c>
      <c r="F314" s="8" t="s">
        <v>6</v>
      </c>
      <c r="G314" s="8"/>
    </row>
    <row r="315" spans="1:7" s="1" customFormat="1" ht="21.75" customHeight="1" x14ac:dyDescent="0.25">
      <c r="A315" s="6">
        <v>309</v>
      </c>
      <c r="B315" s="8" t="str">
        <f>TEXT("009913","000000")</f>
        <v>009913</v>
      </c>
      <c r="C315" s="9" t="s">
        <v>302</v>
      </c>
      <c r="D315" s="9" t="str">
        <f>TEXT("06/03/2005","dd/mm/yyyy")</f>
        <v>06/03/2005</v>
      </c>
      <c r="E315" s="8" t="s">
        <v>5</v>
      </c>
      <c r="F315" s="8" t="s">
        <v>6</v>
      </c>
      <c r="G315" s="8"/>
    </row>
    <row r="316" spans="1:7" s="1" customFormat="1" ht="21.75" customHeight="1" x14ac:dyDescent="0.25">
      <c r="A316" s="8">
        <v>310</v>
      </c>
      <c r="B316" s="8" t="str">
        <f>TEXT("009917","000000")</f>
        <v>009917</v>
      </c>
      <c r="C316" s="9" t="s">
        <v>303</v>
      </c>
      <c r="D316" s="9" t="str">
        <f>TEXT("24/10/2005","dd/mm/yyyy")</f>
        <v>24/10/2005</v>
      </c>
      <c r="E316" s="8" t="s">
        <v>5</v>
      </c>
      <c r="F316" s="8" t="s">
        <v>6</v>
      </c>
      <c r="G316" s="8"/>
    </row>
    <row r="317" spans="1:7" s="1" customFormat="1" ht="21.75" customHeight="1" x14ac:dyDescent="0.25">
      <c r="A317" s="6">
        <v>311</v>
      </c>
      <c r="B317" s="8" t="str">
        <f>TEXT("009926","000000")</f>
        <v>009926</v>
      </c>
      <c r="C317" s="9" t="s">
        <v>304</v>
      </c>
      <c r="D317" s="9" t="str">
        <f>TEXT("14/04/2005","dd/mm/yyyy")</f>
        <v>14/04/2005</v>
      </c>
      <c r="E317" s="8" t="s">
        <v>5</v>
      </c>
      <c r="F317" s="8" t="s">
        <v>6</v>
      </c>
      <c r="G317" s="8"/>
    </row>
    <row r="318" spans="1:7" s="1" customFormat="1" ht="21.75" customHeight="1" x14ac:dyDescent="0.25">
      <c r="A318" s="8">
        <v>312</v>
      </c>
      <c r="B318" s="8" t="str">
        <f>TEXT("009984","000000")</f>
        <v>009984</v>
      </c>
      <c r="C318" s="9" t="s">
        <v>305</v>
      </c>
      <c r="D318" s="9" t="str">
        <f>TEXT("20/07/2005","dd/mm/yyyy")</f>
        <v>20/07/2005</v>
      </c>
      <c r="E318" s="8" t="s">
        <v>8</v>
      </c>
      <c r="F318" s="8" t="s">
        <v>6</v>
      </c>
      <c r="G318" s="8"/>
    </row>
    <row r="319" spans="1:7" s="1" customFormat="1" ht="21.75" customHeight="1" x14ac:dyDescent="0.25">
      <c r="A319" s="6">
        <v>313</v>
      </c>
      <c r="B319" s="8" t="str">
        <f>TEXT("010009","000000")</f>
        <v>010009</v>
      </c>
      <c r="C319" s="9" t="s">
        <v>306</v>
      </c>
      <c r="D319" s="9" t="str">
        <f>TEXT("28/04/2005","dd/mm/yyyy")</f>
        <v>28/04/2005</v>
      </c>
      <c r="E319" s="8" t="s">
        <v>5</v>
      </c>
      <c r="F319" s="8" t="s">
        <v>6</v>
      </c>
      <c r="G319" s="8"/>
    </row>
    <row r="320" spans="1:7" s="1" customFormat="1" ht="21.75" customHeight="1" x14ac:dyDescent="0.25">
      <c r="A320" s="8">
        <v>314</v>
      </c>
      <c r="B320" s="8" t="str">
        <f>TEXT("010023","000000")</f>
        <v>010023</v>
      </c>
      <c r="C320" s="9" t="s">
        <v>307</v>
      </c>
      <c r="D320" s="9" t="str">
        <f>TEXT("17/10/2005","dd/mm/yyyy")</f>
        <v>17/10/2005</v>
      </c>
      <c r="E320" s="8" t="s">
        <v>5</v>
      </c>
      <c r="F320" s="8" t="s">
        <v>6</v>
      </c>
      <c r="G320" s="8"/>
    </row>
    <row r="321" spans="1:7" s="1" customFormat="1" ht="21.75" customHeight="1" x14ac:dyDescent="0.25">
      <c r="A321" s="6">
        <v>315</v>
      </c>
      <c r="B321" s="8" t="str">
        <f>TEXT("010052","000000")</f>
        <v>010052</v>
      </c>
      <c r="C321" s="9" t="s">
        <v>308</v>
      </c>
      <c r="D321" s="9" t="str">
        <f>TEXT("16/10/2005","dd/mm/yyyy")</f>
        <v>16/10/2005</v>
      </c>
      <c r="E321" s="8" t="s">
        <v>5</v>
      </c>
      <c r="F321" s="8" t="s">
        <v>6</v>
      </c>
      <c r="G321" s="8"/>
    </row>
    <row r="322" spans="1:7" s="1" customFormat="1" ht="21.75" customHeight="1" x14ac:dyDescent="0.25">
      <c r="A322" s="8">
        <v>316</v>
      </c>
      <c r="B322" s="8" t="str">
        <f>TEXT("010083","000000")</f>
        <v>010083</v>
      </c>
      <c r="C322" s="9" t="s">
        <v>309</v>
      </c>
      <c r="D322" s="9" t="str">
        <f>TEXT("29/11/2005","dd/mm/yyyy")</f>
        <v>29/11/2005</v>
      </c>
      <c r="E322" s="8" t="s">
        <v>8</v>
      </c>
      <c r="F322" s="8" t="s">
        <v>6</v>
      </c>
      <c r="G322" s="8"/>
    </row>
    <row r="323" spans="1:7" s="1" customFormat="1" ht="21.75" customHeight="1" x14ac:dyDescent="0.25">
      <c r="A323" s="6">
        <v>317</v>
      </c>
      <c r="B323" s="8" t="str">
        <f>TEXT("010088","000000")</f>
        <v>010088</v>
      </c>
      <c r="C323" s="9" t="s">
        <v>310</v>
      </c>
      <c r="D323" s="9" t="str">
        <f>TEXT("26/02/2005","dd/mm/yyyy")</f>
        <v>26/02/2005</v>
      </c>
      <c r="E323" s="8" t="s">
        <v>8</v>
      </c>
      <c r="F323" s="8" t="s">
        <v>6</v>
      </c>
      <c r="G323" s="8"/>
    </row>
    <row r="324" spans="1:7" s="1" customFormat="1" ht="21.75" customHeight="1" x14ac:dyDescent="0.25">
      <c r="A324" s="8">
        <v>318</v>
      </c>
      <c r="B324" s="8" t="str">
        <f>TEXT("010092","000000")</f>
        <v>010092</v>
      </c>
      <c r="C324" s="9" t="s">
        <v>311</v>
      </c>
      <c r="D324" s="9" t="str">
        <f>TEXT("10/04/2005","dd/mm/yyyy")</f>
        <v>10/04/2005</v>
      </c>
      <c r="E324" s="8" t="s">
        <v>8</v>
      </c>
      <c r="F324" s="8" t="s">
        <v>6</v>
      </c>
      <c r="G324" s="8"/>
    </row>
    <row r="325" spans="1:7" s="1" customFormat="1" ht="21.75" customHeight="1" x14ac:dyDescent="0.25">
      <c r="A325" s="6">
        <v>319</v>
      </c>
      <c r="B325" s="8" t="str">
        <f>TEXT("010116","000000")</f>
        <v>010116</v>
      </c>
      <c r="C325" s="9" t="s">
        <v>312</v>
      </c>
      <c r="D325" s="9" t="str">
        <f>TEXT("21/05/2005","dd/mm/yyyy")</f>
        <v>21/05/2005</v>
      </c>
      <c r="E325" s="8" t="s">
        <v>8</v>
      </c>
      <c r="F325" s="8" t="s">
        <v>6</v>
      </c>
      <c r="G325" s="8"/>
    </row>
    <row r="326" spans="1:7" s="1" customFormat="1" ht="21.75" customHeight="1" x14ac:dyDescent="0.25">
      <c r="A326" s="8">
        <v>320</v>
      </c>
      <c r="B326" s="8" t="str">
        <f>TEXT("010204","000000")</f>
        <v>010204</v>
      </c>
      <c r="C326" s="9" t="s">
        <v>313</v>
      </c>
      <c r="D326" s="9" t="str">
        <f>TEXT("26/07/2005","dd/mm/yyyy")</f>
        <v>26/07/2005</v>
      </c>
      <c r="E326" s="8" t="s">
        <v>5</v>
      </c>
      <c r="F326" s="8" t="s">
        <v>6</v>
      </c>
      <c r="G326" s="8"/>
    </row>
    <row r="327" spans="1:7" s="1" customFormat="1" ht="21.75" customHeight="1" x14ac:dyDescent="0.25">
      <c r="A327" s="6">
        <v>321</v>
      </c>
      <c r="B327" s="8" t="str">
        <f>TEXT("010266","000000")</f>
        <v>010266</v>
      </c>
      <c r="C327" s="9" t="s">
        <v>314</v>
      </c>
      <c r="D327" s="9" t="str">
        <f>TEXT("26/9/2005","dd/mm/yyyy")</f>
        <v>26/09/2005</v>
      </c>
      <c r="E327" s="8" t="s">
        <v>5</v>
      </c>
      <c r="F327" s="8" t="s">
        <v>6</v>
      </c>
      <c r="G327" s="8"/>
    </row>
    <row r="328" spans="1:7" s="1" customFormat="1" ht="21.75" customHeight="1" x14ac:dyDescent="0.25">
      <c r="A328" s="8">
        <v>322</v>
      </c>
      <c r="B328" s="8" t="str">
        <f>TEXT("010315","000000")</f>
        <v>010315</v>
      </c>
      <c r="C328" s="9" t="s">
        <v>315</v>
      </c>
      <c r="D328" s="9" t="str">
        <f>TEXT("03/03/2005","dd/mm/yyyy")</f>
        <v>03/03/2005</v>
      </c>
      <c r="E328" s="8" t="s">
        <v>5</v>
      </c>
      <c r="F328" s="8" t="s">
        <v>6</v>
      </c>
      <c r="G328" s="8"/>
    </row>
    <row r="329" spans="1:7" s="1" customFormat="1" ht="21.75" customHeight="1" x14ac:dyDescent="0.25">
      <c r="A329" s="6">
        <v>323</v>
      </c>
      <c r="B329" s="8" t="str">
        <f>TEXT("010358","000000")</f>
        <v>010358</v>
      </c>
      <c r="C329" s="9" t="s">
        <v>316</v>
      </c>
      <c r="D329" s="9" t="str">
        <f>TEXT("23/10/2005","dd/mm/yyyy")</f>
        <v>23/10/2005</v>
      </c>
      <c r="E329" s="8" t="s">
        <v>5</v>
      </c>
      <c r="F329" s="8" t="s">
        <v>6</v>
      </c>
      <c r="G329" s="8"/>
    </row>
    <row r="330" spans="1:7" s="1" customFormat="1" ht="21.75" customHeight="1" x14ac:dyDescent="0.25">
      <c r="A330" s="8">
        <v>324</v>
      </c>
      <c r="B330" s="8" t="str">
        <f>TEXT("010381","000000")</f>
        <v>010381</v>
      </c>
      <c r="C330" s="9" t="s">
        <v>317</v>
      </c>
      <c r="D330" s="9" t="str">
        <f>TEXT("20/12/2005","dd/mm/yyyy")</f>
        <v>20/12/2005</v>
      </c>
      <c r="E330" s="8" t="s">
        <v>5</v>
      </c>
      <c r="F330" s="8" t="s">
        <v>6</v>
      </c>
      <c r="G330" s="8"/>
    </row>
    <row r="331" spans="1:7" s="1" customFormat="1" ht="21.75" customHeight="1" x14ac:dyDescent="0.25">
      <c r="A331" s="6">
        <v>325</v>
      </c>
      <c r="B331" s="8" t="str">
        <f>TEXT("010401","000000")</f>
        <v>010401</v>
      </c>
      <c r="C331" s="9" t="s">
        <v>318</v>
      </c>
      <c r="D331" s="9" t="str">
        <f>TEXT("03/03/2005","dd/mm/yyyy")</f>
        <v>03/03/2005</v>
      </c>
      <c r="E331" s="8" t="s">
        <v>5</v>
      </c>
      <c r="F331" s="8" t="s">
        <v>6</v>
      </c>
      <c r="G331" s="8"/>
    </row>
    <row r="332" spans="1:7" s="1" customFormat="1" ht="21.75" customHeight="1" x14ac:dyDescent="0.25">
      <c r="A332" s="8">
        <v>326</v>
      </c>
      <c r="B332" s="8" t="str">
        <f>TEXT("010433","000000")</f>
        <v>010433</v>
      </c>
      <c r="C332" s="9" t="s">
        <v>319</v>
      </c>
      <c r="D332" s="9" t="str">
        <f>TEXT("14/07/2005","dd/mm/yyyy")</f>
        <v>14/07/2005</v>
      </c>
      <c r="E332" s="8" t="s">
        <v>5</v>
      </c>
      <c r="F332" s="8" t="s">
        <v>6</v>
      </c>
      <c r="G332" s="8"/>
    </row>
    <row r="333" spans="1:7" s="1" customFormat="1" ht="21.75" customHeight="1" x14ac:dyDescent="0.25">
      <c r="A333" s="6">
        <v>327</v>
      </c>
      <c r="B333" s="8" t="str">
        <f>TEXT("010487","000000")</f>
        <v>010487</v>
      </c>
      <c r="C333" s="9" t="s">
        <v>320</v>
      </c>
      <c r="D333" s="9" t="str">
        <f>TEXT("06/02/2005","dd/mm/yyyy")</f>
        <v>06/02/2005</v>
      </c>
      <c r="E333" s="8" t="s">
        <v>8</v>
      </c>
      <c r="F333" s="8" t="s">
        <v>6</v>
      </c>
      <c r="G333" s="8"/>
    </row>
    <row r="334" spans="1:7" s="1" customFormat="1" ht="21.75" customHeight="1" x14ac:dyDescent="0.25">
      <c r="A334" s="8">
        <v>328</v>
      </c>
      <c r="B334" s="8" t="str">
        <f>TEXT("010519","000000")</f>
        <v>010519</v>
      </c>
      <c r="C334" s="9" t="s">
        <v>321</v>
      </c>
      <c r="D334" s="9" t="str">
        <f>TEXT("29/06/2005","dd/mm/yyyy")</f>
        <v>29/06/2005</v>
      </c>
      <c r="E334" s="8" t="s">
        <v>8</v>
      </c>
      <c r="F334" s="8" t="s">
        <v>6</v>
      </c>
      <c r="G334" s="8"/>
    </row>
    <row r="335" spans="1:7" s="1" customFormat="1" ht="21.75" customHeight="1" x14ac:dyDescent="0.25">
      <c r="A335" s="6">
        <v>329</v>
      </c>
      <c r="B335" s="8" t="str">
        <f>TEXT("010558","000000")</f>
        <v>010558</v>
      </c>
      <c r="C335" s="9" t="s">
        <v>322</v>
      </c>
      <c r="D335" s="9" t="str">
        <f>TEXT("16/08/2005","dd/mm/yyyy")</f>
        <v>16/08/2005</v>
      </c>
      <c r="E335" s="8" t="s">
        <v>8</v>
      </c>
      <c r="F335" s="8" t="s">
        <v>6</v>
      </c>
      <c r="G335" s="8"/>
    </row>
    <row r="336" spans="1:7" s="1" customFormat="1" ht="21.75" customHeight="1" x14ac:dyDescent="0.25">
      <c r="A336" s="8">
        <v>330</v>
      </c>
      <c r="B336" s="8" t="str">
        <f>TEXT("010571","000000")</f>
        <v>010571</v>
      </c>
      <c r="C336" s="9" t="s">
        <v>323</v>
      </c>
      <c r="D336" s="9" t="str">
        <f>TEXT("10/5/2005","dd/mm/yyyy")</f>
        <v>10/05/2005</v>
      </c>
      <c r="E336" s="8" t="s">
        <v>8</v>
      </c>
      <c r="F336" s="8" t="s">
        <v>6</v>
      </c>
      <c r="G336" s="8"/>
    </row>
    <row r="337" spans="1:7" s="1" customFormat="1" ht="21.75" customHeight="1" x14ac:dyDescent="0.25">
      <c r="A337" s="6">
        <v>331</v>
      </c>
      <c r="B337" s="8" t="str">
        <f>TEXT("010593","000000")</f>
        <v>010593</v>
      </c>
      <c r="C337" s="9" t="s">
        <v>324</v>
      </c>
      <c r="D337" s="9" t="str">
        <f>TEXT("24/03/2005","dd/mm/yyyy")</f>
        <v>24/03/2005</v>
      </c>
      <c r="E337" s="8" t="s">
        <v>8</v>
      </c>
      <c r="F337" s="8" t="s">
        <v>6</v>
      </c>
      <c r="G337" s="8"/>
    </row>
    <row r="338" spans="1:7" s="1" customFormat="1" ht="21.75" customHeight="1" x14ac:dyDescent="0.25">
      <c r="A338" s="8">
        <v>332</v>
      </c>
      <c r="B338" s="8" t="str">
        <f>TEXT("010603","000000")</f>
        <v>010603</v>
      </c>
      <c r="C338" s="9" t="s">
        <v>325</v>
      </c>
      <c r="D338" s="9" t="str">
        <f>TEXT("21/02/2005","dd/mm/yyyy")</f>
        <v>21/02/2005</v>
      </c>
      <c r="E338" s="8" t="s">
        <v>8</v>
      </c>
      <c r="F338" s="8" t="s">
        <v>6</v>
      </c>
      <c r="G338" s="8"/>
    </row>
    <row r="339" spans="1:7" s="1" customFormat="1" ht="21.75" customHeight="1" x14ac:dyDescent="0.25">
      <c r="A339" s="6">
        <v>333</v>
      </c>
      <c r="B339" s="8" t="str">
        <f>TEXT("010629","000000")</f>
        <v>010629</v>
      </c>
      <c r="C339" s="9" t="s">
        <v>326</v>
      </c>
      <c r="D339" s="9" t="str">
        <f>TEXT("08/03/2005","dd/mm/yyyy")</f>
        <v>08/03/2005</v>
      </c>
      <c r="E339" s="8" t="s">
        <v>8</v>
      </c>
      <c r="F339" s="8" t="s">
        <v>6</v>
      </c>
      <c r="G339" s="8"/>
    </row>
    <row r="340" spans="1:7" s="1" customFormat="1" ht="21.75" customHeight="1" x14ac:dyDescent="0.25">
      <c r="A340" s="8">
        <v>334</v>
      </c>
      <c r="B340" s="8" t="str">
        <f>TEXT("010639","000000")</f>
        <v>010639</v>
      </c>
      <c r="C340" s="9" t="s">
        <v>327</v>
      </c>
      <c r="D340" s="9" t="str">
        <f>TEXT("14/11/2005","dd/mm/yyyy")</f>
        <v>14/11/2005</v>
      </c>
      <c r="E340" s="8" t="s">
        <v>8</v>
      </c>
      <c r="F340" s="8" t="s">
        <v>6</v>
      </c>
      <c r="G340" s="8"/>
    </row>
    <row r="341" spans="1:7" s="1" customFormat="1" ht="21.75" customHeight="1" x14ac:dyDescent="0.25">
      <c r="A341" s="6">
        <v>335</v>
      </c>
      <c r="B341" s="8" t="str">
        <f>TEXT("010649","000000")</f>
        <v>010649</v>
      </c>
      <c r="C341" s="9" t="s">
        <v>328</v>
      </c>
      <c r="D341" s="9" t="str">
        <f>TEXT("25/11/2005","dd/mm/yyyy")</f>
        <v>25/11/2005</v>
      </c>
      <c r="E341" s="8" t="s">
        <v>8</v>
      </c>
      <c r="F341" s="8" t="s">
        <v>6</v>
      </c>
      <c r="G341" s="8"/>
    </row>
    <row r="342" spans="1:7" s="1" customFormat="1" ht="21.75" customHeight="1" x14ac:dyDescent="0.25">
      <c r="A342" s="8">
        <v>336</v>
      </c>
      <c r="B342" s="8" t="str">
        <f>TEXT("010670","000000")</f>
        <v>010670</v>
      </c>
      <c r="C342" s="9" t="s">
        <v>329</v>
      </c>
      <c r="D342" s="9" t="str">
        <f>TEXT("12/03/2005","dd/mm/yyyy")</f>
        <v>12/03/2005</v>
      </c>
      <c r="E342" s="8" t="s">
        <v>8</v>
      </c>
      <c r="F342" s="8" t="s">
        <v>6</v>
      </c>
      <c r="G342" s="8"/>
    </row>
    <row r="343" spans="1:7" s="1" customFormat="1" ht="21.75" customHeight="1" x14ac:dyDescent="0.25">
      <c r="A343" s="6">
        <v>337</v>
      </c>
      <c r="B343" s="8" t="str">
        <f>TEXT("010728","000000")</f>
        <v>010728</v>
      </c>
      <c r="C343" s="9" t="s">
        <v>330</v>
      </c>
      <c r="D343" s="9" t="str">
        <f>TEXT("28/03/2005","dd/mm/yyyy")</f>
        <v>28/03/2005</v>
      </c>
      <c r="E343" s="8" t="s">
        <v>8</v>
      </c>
      <c r="F343" s="8" t="s">
        <v>6</v>
      </c>
      <c r="G343" s="8"/>
    </row>
    <row r="344" spans="1:7" s="1" customFormat="1" ht="21.75" customHeight="1" x14ac:dyDescent="0.25">
      <c r="A344" s="8">
        <v>338</v>
      </c>
      <c r="B344" s="8" t="str">
        <f>TEXT("010730","000000")</f>
        <v>010730</v>
      </c>
      <c r="C344" s="9" t="s">
        <v>331</v>
      </c>
      <c r="D344" s="9" t="str">
        <f>TEXT("18/09/2005","dd/mm/yyyy")</f>
        <v>18/09/2005</v>
      </c>
      <c r="E344" s="8" t="s">
        <v>5</v>
      </c>
      <c r="F344" s="8" t="s">
        <v>6</v>
      </c>
      <c r="G344" s="8"/>
    </row>
    <row r="345" spans="1:7" s="1" customFormat="1" ht="21.75" customHeight="1" x14ac:dyDescent="0.25">
      <c r="A345" s="6">
        <v>339</v>
      </c>
      <c r="B345" s="8" t="str">
        <f>TEXT("010744","000000")</f>
        <v>010744</v>
      </c>
      <c r="C345" s="9" t="s">
        <v>332</v>
      </c>
      <c r="D345" s="9" t="str">
        <f>TEXT("30/07/2005","dd/mm/yyyy")</f>
        <v>30/07/2005</v>
      </c>
      <c r="E345" s="8" t="s">
        <v>8</v>
      </c>
      <c r="F345" s="8" t="s">
        <v>6</v>
      </c>
      <c r="G345" s="8"/>
    </row>
    <row r="346" spans="1:7" s="1" customFormat="1" ht="21.75" customHeight="1" x14ac:dyDescent="0.25">
      <c r="A346" s="8">
        <v>340</v>
      </c>
      <c r="B346" s="8" t="str">
        <f>TEXT("010814","000000")</f>
        <v>010814</v>
      </c>
      <c r="C346" s="9" t="s">
        <v>333</v>
      </c>
      <c r="D346" s="9" t="str">
        <f>TEXT("08/04/2005","dd/mm/yyyy")</f>
        <v>08/04/2005</v>
      </c>
      <c r="E346" s="8" t="s">
        <v>5</v>
      </c>
      <c r="F346" s="8" t="s">
        <v>6</v>
      </c>
      <c r="G346" s="8"/>
    </row>
    <row r="347" spans="1:7" s="1" customFormat="1" ht="21.75" customHeight="1" x14ac:dyDescent="0.25">
      <c r="A347" s="6">
        <v>341</v>
      </c>
      <c r="B347" s="8" t="str">
        <f>TEXT("010832","000000")</f>
        <v>010832</v>
      </c>
      <c r="C347" s="9" t="s">
        <v>334</v>
      </c>
      <c r="D347" s="9" t="str">
        <f>TEXT("04/11/2005","dd/mm/yyyy")</f>
        <v>04/11/2005</v>
      </c>
      <c r="E347" s="8" t="s">
        <v>5</v>
      </c>
      <c r="F347" s="8" t="s">
        <v>6</v>
      </c>
      <c r="G347" s="8"/>
    </row>
    <row r="348" spans="1:7" s="1" customFormat="1" ht="21.75" customHeight="1" x14ac:dyDescent="0.25">
      <c r="A348" s="8">
        <v>342</v>
      </c>
      <c r="B348" s="8" t="str">
        <f>TEXT("010900","000000")</f>
        <v>010900</v>
      </c>
      <c r="C348" s="9" t="s">
        <v>335</v>
      </c>
      <c r="D348" s="9" t="str">
        <f>TEXT("28/03/2005","dd/mm/yyyy")</f>
        <v>28/03/2005</v>
      </c>
      <c r="E348" s="8" t="s">
        <v>5</v>
      </c>
      <c r="F348" s="8" t="s">
        <v>6</v>
      </c>
      <c r="G348" s="8"/>
    </row>
    <row r="349" spans="1:7" s="1" customFormat="1" ht="21.75" customHeight="1" x14ac:dyDescent="0.25">
      <c r="A349" s="6">
        <v>343</v>
      </c>
      <c r="B349" s="8" t="str">
        <f>TEXT("010903","000000")</f>
        <v>010903</v>
      </c>
      <c r="C349" s="9" t="s">
        <v>336</v>
      </c>
      <c r="D349" s="9" t="str">
        <f>TEXT("07/11/2005","dd/mm/yyyy")</f>
        <v>07/11/2005</v>
      </c>
      <c r="E349" s="8" t="s">
        <v>5</v>
      </c>
      <c r="F349" s="8" t="s">
        <v>6</v>
      </c>
      <c r="G349" s="8"/>
    </row>
    <row r="350" spans="1:7" s="1" customFormat="1" ht="21.75" customHeight="1" x14ac:dyDescent="0.25">
      <c r="A350" s="8">
        <v>344</v>
      </c>
      <c r="B350" s="8" t="str">
        <f>TEXT("010978","000000")</f>
        <v>010978</v>
      </c>
      <c r="C350" s="9" t="s">
        <v>337</v>
      </c>
      <c r="D350" s="9" t="str">
        <f>TEXT("21/09/2005","dd/mm/yyyy")</f>
        <v>21/09/2005</v>
      </c>
      <c r="E350" s="8" t="s">
        <v>5</v>
      </c>
      <c r="F350" s="8" t="s">
        <v>6</v>
      </c>
      <c r="G350" s="8"/>
    </row>
    <row r="351" spans="1:7" s="1" customFormat="1" ht="21.75" customHeight="1" x14ac:dyDescent="0.25">
      <c r="A351" s="6">
        <v>345</v>
      </c>
      <c r="B351" s="8" t="str">
        <f>TEXT("010988","000000")</f>
        <v>010988</v>
      </c>
      <c r="C351" s="9" t="s">
        <v>338</v>
      </c>
      <c r="D351" s="9" t="str">
        <f>TEXT("25/5/2005","dd/mm/yyyy")</f>
        <v>25/05/2005</v>
      </c>
      <c r="E351" s="8" t="s">
        <v>5</v>
      </c>
      <c r="F351" s="8" t="s">
        <v>6</v>
      </c>
      <c r="G351" s="8"/>
    </row>
    <row r="352" spans="1:7" s="1" customFormat="1" ht="21.75" customHeight="1" x14ac:dyDescent="0.25">
      <c r="A352" s="8">
        <v>346</v>
      </c>
      <c r="B352" s="8" t="str">
        <f>TEXT("011024","000000")</f>
        <v>011024</v>
      </c>
      <c r="C352" s="9" t="s">
        <v>339</v>
      </c>
      <c r="D352" s="9" t="str">
        <f>TEXT("17/12/2005","dd/mm/yyyy")</f>
        <v>17/12/2005</v>
      </c>
      <c r="E352" s="8" t="s">
        <v>8</v>
      </c>
      <c r="F352" s="8" t="s">
        <v>6</v>
      </c>
      <c r="G352" s="8"/>
    </row>
    <row r="353" spans="1:7" s="1" customFormat="1" ht="21.75" customHeight="1" x14ac:dyDescent="0.25">
      <c r="A353" s="6">
        <v>347</v>
      </c>
      <c r="B353" s="8" t="str">
        <f>TEXT("011069","000000")</f>
        <v>011069</v>
      </c>
      <c r="C353" s="9" t="s">
        <v>340</v>
      </c>
      <c r="D353" s="9" t="str">
        <f>TEXT("25/02/2005","dd/mm/yyyy")</f>
        <v>25/02/2005</v>
      </c>
      <c r="E353" s="8" t="s">
        <v>8</v>
      </c>
      <c r="F353" s="8" t="s">
        <v>6</v>
      </c>
      <c r="G353" s="8"/>
    </row>
    <row r="354" spans="1:7" s="1" customFormat="1" ht="21.75" customHeight="1" x14ac:dyDescent="0.25">
      <c r="A354" s="8">
        <v>348</v>
      </c>
      <c r="B354" s="8" t="str">
        <f>TEXT("011094","000000")</f>
        <v>011094</v>
      </c>
      <c r="C354" s="9" t="s">
        <v>341</v>
      </c>
      <c r="D354" s="9" t="str">
        <f>TEXT("02/05/2005","dd/mm/yyyy")</f>
        <v>02/05/2005</v>
      </c>
      <c r="E354" s="8" t="s">
        <v>8</v>
      </c>
      <c r="F354" s="8" t="s">
        <v>6</v>
      </c>
      <c r="G354" s="8"/>
    </row>
    <row r="355" spans="1:7" s="1" customFormat="1" ht="21.75" customHeight="1" x14ac:dyDescent="0.25">
      <c r="A355" s="6">
        <v>349</v>
      </c>
      <c r="B355" s="8" t="str">
        <f>TEXT("011147","000000")</f>
        <v>011147</v>
      </c>
      <c r="C355" s="9" t="s">
        <v>342</v>
      </c>
      <c r="D355" s="9" t="str">
        <f>TEXT("15/04/2005","dd/mm/yyyy")</f>
        <v>15/04/2005</v>
      </c>
      <c r="E355" s="8" t="s">
        <v>8</v>
      </c>
      <c r="F355" s="8" t="s">
        <v>6</v>
      </c>
      <c r="G355" s="8"/>
    </row>
    <row r="356" spans="1:7" s="1" customFormat="1" ht="21.75" customHeight="1" x14ac:dyDescent="0.25">
      <c r="A356" s="8">
        <v>350</v>
      </c>
      <c r="B356" s="8" t="str">
        <f>TEXT("011148","000000")</f>
        <v>011148</v>
      </c>
      <c r="C356" s="9" t="s">
        <v>343</v>
      </c>
      <c r="D356" s="9" t="str">
        <f>TEXT("29/10/2005","dd/mm/yyyy")</f>
        <v>29/10/2005</v>
      </c>
      <c r="E356" s="8" t="s">
        <v>8</v>
      </c>
      <c r="F356" s="8" t="s">
        <v>6</v>
      </c>
      <c r="G356" s="8"/>
    </row>
    <row r="357" spans="1:7" s="1" customFormat="1" ht="21.75" customHeight="1" x14ac:dyDescent="0.25">
      <c r="A357" s="6">
        <v>351</v>
      </c>
      <c r="B357" s="8" t="str">
        <f>TEXT("011189","000000")</f>
        <v>011189</v>
      </c>
      <c r="C357" s="9" t="s">
        <v>344</v>
      </c>
      <c r="D357" s="9" t="str">
        <f>TEXT("06/02/2005","dd/mm/yyyy")</f>
        <v>06/02/2005</v>
      </c>
      <c r="E357" s="8" t="s">
        <v>8</v>
      </c>
      <c r="F357" s="8" t="s">
        <v>6</v>
      </c>
      <c r="G357" s="8"/>
    </row>
    <row r="358" spans="1:7" s="1" customFormat="1" ht="21.75" customHeight="1" x14ac:dyDescent="0.25">
      <c r="A358" s="8">
        <v>352</v>
      </c>
      <c r="B358" s="8" t="str">
        <f>TEXT("011202","000000")</f>
        <v>011202</v>
      </c>
      <c r="C358" s="9" t="s">
        <v>345</v>
      </c>
      <c r="D358" s="9" t="str">
        <f>TEXT("30/10/2005","dd/mm/yyyy")</f>
        <v>30/10/2005</v>
      </c>
      <c r="E358" s="8" t="s">
        <v>8</v>
      </c>
      <c r="F358" s="8" t="s">
        <v>6</v>
      </c>
      <c r="G358" s="8"/>
    </row>
    <row r="359" spans="1:7" s="1" customFormat="1" ht="21.75" customHeight="1" x14ac:dyDescent="0.25">
      <c r="A359" s="6">
        <v>353</v>
      </c>
      <c r="B359" s="8" t="str">
        <f>TEXT("011220","000000")</f>
        <v>011220</v>
      </c>
      <c r="C359" s="9" t="s">
        <v>346</v>
      </c>
      <c r="D359" s="9" t="str">
        <f>TEXT("15/3/2005","dd/mm/yyyy")</f>
        <v>15/03/2005</v>
      </c>
      <c r="E359" s="8" t="s">
        <v>8</v>
      </c>
      <c r="F359" s="8" t="s">
        <v>6</v>
      </c>
      <c r="G359" s="8"/>
    </row>
    <row r="360" spans="1:7" s="1" customFormat="1" ht="21.75" customHeight="1" x14ac:dyDescent="0.25">
      <c r="A360" s="8">
        <v>354</v>
      </c>
      <c r="B360" s="8" t="str">
        <f>TEXT("011225","000000")</f>
        <v>011225</v>
      </c>
      <c r="C360" s="9" t="s">
        <v>347</v>
      </c>
      <c r="D360" s="9" t="str">
        <f>TEXT("05/04/2005","dd/mm/yyyy")</f>
        <v>05/04/2005</v>
      </c>
      <c r="E360" s="8" t="s">
        <v>8</v>
      </c>
      <c r="F360" s="8" t="s">
        <v>6</v>
      </c>
      <c r="G360" s="8"/>
    </row>
    <row r="361" spans="1:7" s="1" customFormat="1" ht="21.75" customHeight="1" x14ac:dyDescent="0.25">
      <c r="A361" s="6">
        <v>355</v>
      </c>
      <c r="B361" s="8" t="str">
        <f>TEXT("011247","000000")</f>
        <v>011247</v>
      </c>
      <c r="C361" s="9" t="s">
        <v>348</v>
      </c>
      <c r="D361" s="9" t="str">
        <f>TEXT("13/03/2005","dd/mm/yyyy")</f>
        <v>13/03/2005</v>
      </c>
      <c r="E361" s="8" t="s">
        <v>5</v>
      </c>
      <c r="F361" s="8" t="s">
        <v>6</v>
      </c>
      <c r="G361" s="8"/>
    </row>
    <row r="362" spans="1:7" s="1" customFormat="1" ht="21.75" customHeight="1" x14ac:dyDescent="0.25">
      <c r="A362" s="8">
        <v>356</v>
      </c>
      <c r="B362" s="8" t="str">
        <f>TEXT("011261","000000")</f>
        <v>011261</v>
      </c>
      <c r="C362" s="9" t="s">
        <v>349</v>
      </c>
      <c r="D362" s="9" t="str">
        <f>TEXT("28/10/2005","dd/mm/yyyy")</f>
        <v>28/10/2005</v>
      </c>
      <c r="E362" s="8" t="s">
        <v>5</v>
      </c>
      <c r="F362" s="8" t="s">
        <v>6</v>
      </c>
      <c r="G362" s="8"/>
    </row>
    <row r="363" spans="1:7" s="1" customFormat="1" ht="21.75" customHeight="1" x14ac:dyDescent="0.25">
      <c r="A363" s="6">
        <v>357</v>
      </c>
      <c r="B363" s="8" t="str">
        <f>TEXT("011276","000000")</f>
        <v>011276</v>
      </c>
      <c r="C363" s="9" t="s">
        <v>350</v>
      </c>
      <c r="D363" s="9" t="str">
        <f>TEXT("31/01/2005","dd/mm/yyyy")</f>
        <v>31/01/2005</v>
      </c>
      <c r="E363" s="8" t="s">
        <v>5</v>
      </c>
      <c r="F363" s="8" t="s">
        <v>6</v>
      </c>
      <c r="G363" s="8"/>
    </row>
    <row r="364" spans="1:7" s="1" customFormat="1" ht="21.75" customHeight="1" x14ac:dyDescent="0.25">
      <c r="A364" s="8">
        <v>358</v>
      </c>
      <c r="B364" s="8" t="str">
        <f>TEXT("011285","000000")</f>
        <v>011285</v>
      </c>
      <c r="C364" s="9" t="s">
        <v>351</v>
      </c>
      <c r="D364" s="9" t="str">
        <f>TEXT("17/05/2005","dd/mm/yyyy")</f>
        <v>17/05/2005</v>
      </c>
      <c r="E364" s="8" t="s">
        <v>8</v>
      </c>
      <c r="F364" s="8" t="s">
        <v>6</v>
      </c>
      <c r="G364" s="8"/>
    </row>
    <row r="365" spans="1:7" s="1" customFormat="1" ht="21.75" customHeight="1" x14ac:dyDescent="0.25">
      <c r="A365" s="6">
        <v>359</v>
      </c>
      <c r="B365" s="8" t="str">
        <f>TEXT("011317","000000")</f>
        <v>011317</v>
      </c>
      <c r="C365" s="9" t="s">
        <v>352</v>
      </c>
      <c r="D365" s="9" t="str">
        <f>TEXT("02/08/2005","dd/mm/yyyy")</f>
        <v>02/08/2005</v>
      </c>
      <c r="E365" s="8" t="s">
        <v>8</v>
      </c>
      <c r="F365" s="8" t="s">
        <v>6</v>
      </c>
      <c r="G365" s="8"/>
    </row>
    <row r="366" spans="1:7" s="1" customFormat="1" ht="21.75" customHeight="1" x14ac:dyDescent="0.25">
      <c r="A366" s="8">
        <v>360</v>
      </c>
      <c r="B366" s="8" t="str">
        <f>TEXT("011443","000000")</f>
        <v>011443</v>
      </c>
      <c r="C366" s="9" t="s">
        <v>353</v>
      </c>
      <c r="D366" s="9" t="str">
        <f>TEXT("06/09/2005","dd/mm/yyyy")</f>
        <v>06/09/2005</v>
      </c>
      <c r="E366" s="8" t="s">
        <v>5</v>
      </c>
      <c r="F366" s="8" t="s">
        <v>6</v>
      </c>
      <c r="G366" s="8"/>
    </row>
    <row r="367" spans="1:7" s="1" customFormat="1" ht="21.75" customHeight="1" x14ac:dyDescent="0.25">
      <c r="A367" s="6">
        <v>361</v>
      </c>
      <c r="B367" s="8" t="str">
        <f>TEXT("011445","000000")</f>
        <v>011445</v>
      </c>
      <c r="C367" s="9" t="s">
        <v>353</v>
      </c>
      <c r="D367" s="9" t="str">
        <f>TEXT("24/04/2005","dd/mm/yyyy")</f>
        <v>24/04/2005</v>
      </c>
      <c r="E367" s="8" t="s">
        <v>5</v>
      </c>
      <c r="F367" s="8" t="s">
        <v>6</v>
      </c>
      <c r="G367" s="8"/>
    </row>
    <row r="368" spans="1:7" s="1" customFormat="1" ht="21.75" customHeight="1" x14ac:dyDescent="0.25">
      <c r="A368" s="8">
        <v>362</v>
      </c>
      <c r="B368" s="8" t="str">
        <f>TEXT("011450","000000")</f>
        <v>011450</v>
      </c>
      <c r="C368" s="9" t="s">
        <v>354</v>
      </c>
      <c r="D368" s="9" t="str">
        <f>TEXT("27/03/2005","dd/mm/yyyy")</f>
        <v>27/03/2005</v>
      </c>
      <c r="E368" s="8" t="s">
        <v>5</v>
      </c>
      <c r="F368" s="8" t="s">
        <v>6</v>
      </c>
      <c r="G368" s="8"/>
    </row>
    <row r="369" spans="1:7" s="1" customFormat="1" ht="21.75" customHeight="1" x14ac:dyDescent="0.25">
      <c r="A369" s="6">
        <v>363</v>
      </c>
      <c r="B369" s="8" t="str">
        <f>TEXT("011474","000000")</f>
        <v>011474</v>
      </c>
      <c r="C369" s="9" t="s">
        <v>355</v>
      </c>
      <c r="D369" s="9" t="str">
        <f>TEXT("06/02/2005","dd/mm/yyyy")</f>
        <v>06/02/2005</v>
      </c>
      <c r="E369" s="8" t="s">
        <v>5</v>
      </c>
      <c r="F369" s="8" t="s">
        <v>6</v>
      </c>
      <c r="G369" s="8"/>
    </row>
    <row r="370" spans="1:7" s="1" customFormat="1" ht="21.75" customHeight="1" x14ac:dyDescent="0.25">
      <c r="A370" s="8">
        <v>364</v>
      </c>
      <c r="B370" s="8" t="str">
        <f>TEXT("011502","000000")</f>
        <v>011502</v>
      </c>
      <c r="C370" s="9" t="s">
        <v>356</v>
      </c>
      <c r="D370" s="9" t="str">
        <f>TEXT("05/03/2005","dd/mm/yyyy")</f>
        <v>05/03/2005</v>
      </c>
      <c r="E370" s="8" t="s">
        <v>5</v>
      </c>
      <c r="F370" s="8" t="s">
        <v>6</v>
      </c>
      <c r="G370" s="8"/>
    </row>
    <row r="371" spans="1:7" s="1" customFormat="1" ht="21.75" customHeight="1" x14ac:dyDescent="0.25">
      <c r="A371" s="6">
        <v>365</v>
      </c>
      <c r="B371" s="8" t="str">
        <f>TEXT("011508","000000")</f>
        <v>011508</v>
      </c>
      <c r="C371" s="9" t="s">
        <v>357</v>
      </c>
      <c r="D371" s="9" t="str">
        <f>TEXT("26/07/2005","dd/mm/yyyy")</f>
        <v>26/07/2005</v>
      </c>
      <c r="E371" s="8" t="s">
        <v>5</v>
      </c>
      <c r="F371" s="8" t="s">
        <v>6</v>
      </c>
      <c r="G371" s="8"/>
    </row>
    <row r="372" spans="1:7" s="1" customFormat="1" ht="21.75" customHeight="1" x14ac:dyDescent="0.25">
      <c r="A372" s="8">
        <v>366</v>
      </c>
      <c r="B372" s="8" t="str">
        <f>TEXT("011545","000000")</f>
        <v>011545</v>
      </c>
      <c r="C372" s="9" t="s">
        <v>358</v>
      </c>
      <c r="D372" s="9" t="str">
        <f>TEXT("26/01/2005","dd/mm/yyyy")</f>
        <v>26/01/2005</v>
      </c>
      <c r="E372" s="8" t="s">
        <v>8</v>
      </c>
      <c r="F372" s="8" t="s">
        <v>6</v>
      </c>
      <c r="G372" s="8"/>
    </row>
    <row r="373" spans="1:7" s="1" customFormat="1" ht="21.75" customHeight="1" x14ac:dyDescent="0.25">
      <c r="A373" s="6">
        <v>367</v>
      </c>
      <c r="B373" s="8" t="str">
        <f>TEXT("011568","000000")</f>
        <v>011568</v>
      </c>
      <c r="C373" s="9" t="s">
        <v>359</v>
      </c>
      <c r="D373" s="9" t="str">
        <f>TEXT("10/04/2005","dd/mm/yyyy")</f>
        <v>10/04/2005</v>
      </c>
      <c r="E373" s="8" t="s">
        <v>8</v>
      </c>
      <c r="F373" s="8" t="s">
        <v>6</v>
      </c>
      <c r="G373" s="8"/>
    </row>
    <row r="374" spans="1:7" s="1" customFormat="1" ht="21.75" customHeight="1" x14ac:dyDescent="0.25">
      <c r="A374" s="8">
        <v>368</v>
      </c>
      <c r="B374" s="8" t="str">
        <f>TEXT("011580","000000")</f>
        <v>011580</v>
      </c>
      <c r="C374" s="9" t="s">
        <v>360</v>
      </c>
      <c r="D374" s="9" t="str">
        <f>TEXT("02/9/2005","dd/mm/yyyy")</f>
        <v>02/09/2005</v>
      </c>
      <c r="E374" s="8" t="s">
        <v>8</v>
      </c>
      <c r="F374" s="8" t="s">
        <v>6</v>
      </c>
      <c r="G374" s="8"/>
    </row>
    <row r="375" spans="1:7" s="1" customFormat="1" ht="21.75" customHeight="1" x14ac:dyDescent="0.25">
      <c r="A375" s="6">
        <v>369</v>
      </c>
      <c r="B375" s="8" t="str">
        <f>TEXT("011660","000000")</f>
        <v>011660</v>
      </c>
      <c r="C375" s="9" t="s">
        <v>361</v>
      </c>
      <c r="D375" s="9" t="str">
        <f>TEXT("04/03/2005","dd/mm/yyyy")</f>
        <v>04/03/2005</v>
      </c>
      <c r="E375" s="8" t="s">
        <v>8</v>
      </c>
      <c r="F375" s="8" t="s">
        <v>6</v>
      </c>
      <c r="G375" s="8"/>
    </row>
    <row r="376" spans="1:7" s="1" customFormat="1" ht="21.75" customHeight="1" x14ac:dyDescent="0.25">
      <c r="A376" s="8">
        <v>370</v>
      </c>
      <c r="B376" s="8" t="str">
        <f>TEXT("011758","000000")</f>
        <v>011758</v>
      </c>
      <c r="C376" s="9" t="s">
        <v>362</v>
      </c>
      <c r="D376" s="9" t="str">
        <f>TEXT("31/8/2005","dd/mm/yyyy")</f>
        <v>31/08/2005</v>
      </c>
      <c r="E376" s="8" t="s">
        <v>8</v>
      </c>
      <c r="F376" s="8" t="s">
        <v>6</v>
      </c>
      <c r="G376" s="8"/>
    </row>
    <row r="377" spans="1:7" s="1" customFormat="1" ht="21.75" customHeight="1" x14ac:dyDescent="0.25">
      <c r="A377" s="6">
        <v>371</v>
      </c>
      <c r="B377" s="8" t="str">
        <f>TEXT("011825","000000")</f>
        <v>011825</v>
      </c>
      <c r="C377" s="9" t="s">
        <v>363</v>
      </c>
      <c r="D377" s="9" t="str">
        <f>TEXT("28/9/2005","dd/mm/yyyy")</f>
        <v>28/09/2005</v>
      </c>
      <c r="E377" s="8" t="s">
        <v>8</v>
      </c>
      <c r="F377" s="8" t="s">
        <v>6</v>
      </c>
      <c r="G377" s="8"/>
    </row>
    <row r="378" spans="1:7" s="1" customFormat="1" ht="21.75" customHeight="1" x14ac:dyDescent="0.25">
      <c r="A378" s="8">
        <v>372</v>
      </c>
      <c r="B378" s="8" t="str">
        <f>TEXT("011895","000000")</f>
        <v>011895</v>
      </c>
      <c r="C378" s="9" t="s">
        <v>364</v>
      </c>
      <c r="D378" s="9" t="str">
        <f>TEXT("06/01/2005","dd/mm/yyyy")</f>
        <v>06/01/2005</v>
      </c>
      <c r="E378" s="8" t="s">
        <v>5</v>
      </c>
      <c r="F378" s="8" t="s">
        <v>6</v>
      </c>
      <c r="G378" s="8"/>
    </row>
    <row r="379" spans="1:7" s="1" customFormat="1" ht="21.75" customHeight="1" x14ac:dyDescent="0.25">
      <c r="A379" s="6">
        <v>373</v>
      </c>
      <c r="B379" s="8" t="str">
        <f>TEXT("011914","000000")</f>
        <v>011914</v>
      </c>
      <c r="C379" s="9" t="s">
        <v>365</v>
      </c>
      <c r="D379" s="9" t="str">
        <f>TEXT("05/06/2005","dd/mm/yyyy")</f>
        <v>05/06/2005</v>
      </c>
      <c r="E379" s="8" t="s">
        <v>8</v>
      </c>
      <c r="F379" s="8" t="s">
        <v>6</v>
      </c>
      <c r="G379" s="8"/>
    </row>
    <row r="380" spans="1:7" s="1" customFormat="1" ht="21.75" customHeight="1" x14ac:dyDescent="0.25">
      <c r="A380" s="8">
        <v>374</v>
      </c>
      <c r="B380" s="8" t="str">
        <f>TEXT("012084","000000")</f>
        <v>012084</v>
      </c>
      <c r="C380" s="9" t="s">
        <v>366</v>
      </c>
      <c r="D380" s="9" t="str">
        <f>TEXT("27/08/2005","dd/mm/yyyy")</f>
        <v>27/08/2005</v>
      </c>
      <c r="E380" s="8" t="s">
        <v>8</v>
      </c>
      <c r="F380" s="8" t="s">
        <v>6</v>
      </c>
      <c r="G380" s="8"/>
    </row>
    <row r="381" spans="1:7" s="1" customFormat="1" ht="21.75" customHeight="1" x14ac:dyDescent="0.25">
      <c r="A381" s="6">
        <v>375</v>
      </c>
      <c r="B381" s="8" t="str">
        <f>TEXT("012109","000000")</f>
        <v>012109</v>
      </c>
      <c r="C381" s="9" t="s">
        <v>367</v>
      </c>
      <c r="D381" s="9" t="str">
        <f>TEXT("09/12/2005","dd/mm/yyyy")</f>
        <v>09/12/2005</v>
      </c>
      <c r="E381" s="8" t="s">
        <v>8</v>
      </c>
      <c r="F381" s="8" t="s">
        <v>6</v>
      </c>
      <c r="G381" s="8"/>
    </row>
    <row r="382" spans="1:7" s="1" customFormat="1" ht="21.75" customHeight="1" x14ac:dyDescent="0.25">
      <c r="A382" s="8">
        <v>376</v>
      </c>
      <c r="B382" s="8" t="str">
        <f>TEXT("012111","000000")</f>
        <v>012111</v>
      </c>
      <c r="C382" s="9" t="s">
        <v>368</v>
      </c>
      <c r="D382" s="9" t="str">
        <f>TEXT("08/04/2005","dd/mm/yyyy")</f>
        <v>08/04/2005</v>
      </c>
      <c r="E382" s="8" t="s">
        <v>8</v>
      </c>
      <c r="F382" s="8" t="s">
        <v>6</v>
      </c>
      <c r="G382" s="8"/>
    </row>
    <row r="383" spans="1:7" s="1" customFormat="1" ht="21.75" customHeight="1" x14ac:dyDescent="0.25">
      <c r="A383" s="6">
        <v>377</v>
      </c>
      <c r="B383" s="8" t="str">
        <f>TEXT("012163","000000")</f>
        <v>012163</v>
      </c>
      <c r="C383" s="9" t="s">
        <v>369</v>
      </c>
      <c r="D383" s="9" t="str">
        <f>TEXT("10/10/2005","dd/mm/yyyy")</f>
        <v>10/10/2005</v>
      </c>
      <c r="E383" s="8" t="s">
        <v>5</v>
      </c>
      <c r="F383" s="8" t="s">
        <v>6</v>
      </c>
      <c r="G383" s="8"/>
    </row>
    <row r="384" spans="1:7" s="1" customFormat="1" ht="21.75" customHeight="1" x14ac:dyDescent="0.25">
      <c r="A384" s="8">
        <v>378</v>
      </c>
      <c r="B384" s="8" t="str">
        <f>TEXT("012202","000000")</f>
        <v>012202</v>
      </c>
      <c r="C384" s="9" t="s">
        <v>370</v>
      </c>
      <c r="D384" s="9" t="str">
        <f>TEXT("20/07/2005","dd/mm/yyyy")</f>
        <v>20/07/2005</v>
      </c>
      <c r="E384" s="8" t="s">
        <v>5</v>
      </c>
      <c r="F384" s="8" t="s">
        <v>6</v>
      </c>
      <c r="G384" s="8"/>
    </row>
    <row r="385" spans="1:7" s="1" customFormat="1" ht="21.75" customHeight="1" x14ac:dyDescent="0.25">
      <c r="A385" s="6">
        <v>379</v>
      </c>
      <c r="B385" s="8" t="str">
        <f>TEXT("012206","000000")</f>
        <v>012206</v>
      </c>
      <c r="C385" s="9" t="s">
        <v>371</v>
      </c>
      <c r="D385" s="9" t="str">
        <f>TEXT("'12/11/2005","dd/mm/yyyy")</f>
        <v>'12/11/2005</v>
      </c>
      <c r="E385" s="8" t="s">
        <v>5</v>
      </c>
      <c r="F385" s="8" t="s">
        <v>6</v>
      </c>
      <c r="G385" s="8"/>
    </row>
    <row r="386" spans="1:7" s="1" customFormat="1" ht="21.75" customHeight="1" x14ac:dyDescent="0.25">
      <c r="A386" s="8">
        <v>380</v>
      </c>
      <c r="B386" s="8" t="str">
        <f>TEXT("012231","000000")</f>
        <v>012231</v>
      </c>
      <c r="C386" s="9" t="s">
        <v>372</v>
      </c>
      <c r="D386" s="9" t="str">
        <f>TEXT("7/7/2005","dd/mm/yyyy")</f>
        <v>07/07/2005</v>
      </c>
      <c r="E386" s="8" t="s">
        <v>5</v>
      </c>
      <c r="F386" s="8" t="s">
        <v>6</v>
      </c>
      <c r="G386" s="8"/>
    </row>
    <row r="387" spans="1:7" s="1" customFormat="1" ht="21.75" customHeight="1" x14ac:dyDescent="0.25">
      <c r="A387" s="6">
        <v>381</v>
      </c>
      <c r="B387" s="8" t="str">
        <f>TEXT("012234","000000")</f>
        <v>012234</v>
      </c>
      <c r="C387" s="9" t="s">
        <v>373</v>
      </c>
      <c r="D387" s="9" t="str">
        <f>TEXT("14/12/2005","dd/mm/yyyy")</f>
        <v>14/12/2005</v>
      </c>
      <c r="E387" s="8" t="s">
        <v>5</v>
      </c>
      <c r="F387" s="8" t="s">
        <v>6</v>
      </c>
      <c r="G387" s="8"/>
    </row>
    <row r="388" spans="1:7" s="1" customFormat="1" ht="21.75" customHeight="1" x14ac:dyDescent="0.25">
      <c r="A388" s="8">
        <v>382</v>
      </c>
      <c r="B388" s="8" t="str">
        <f>TEXT("012255","000000")</f>
        <v>012255</v>
      </c>
      <c r="C388" s="9" t="s">
        <v>374</v>
      </c>
      <c r="D388" s="9" t="str">
        <f>TEXT("04/9/2005","dd/mm/yyyy")</f>
        <v>04/09/2005</v>
      </c>
      <c r="E388" s="8" t="s">
        <v>5</v>
      </c>
      <c r="F388" s="8" t="s">
        <v>6</v>
      </c>
      <c r="G388" s="8"/>
    </row>
    <row r="389" spans="1:7" s="1" customFormat="1" ht="21.75" customHeight="1" x14ac:dyDescent="0.25">
      <c r="A389" s="6">
        <v>383</v>
      </c>
      <c r="B389" s="8" t="str">
        <f>TEXT("012275","000000")</f>
        <v>012275</v>
      </c>
      <c r="C389" s="9" t="s">
        <v>375</v>
      </c>
      <c r="D389" s="9" t="str">
        <f>TEXT("14/07/2005","dd/mm/yyyy")</f>
        <v>14/07/2005</v>
      </c>
      <c r="E389" s="8" t="s">
        <v>5</v>
      </c>
      <c r="F389" s="8" t="s">
        <v>6</v>
      </c>
      <c r="G389" s="8"/>
    </row>
    <row r="390" spans="1:7" s="1" customFormat="1" ht="21.75" customHeight="1" x14ac:dyDescent="0.25">
      <c r="A390" s="8">
        <v>384</v>
      </c>
      <c r="B390" s="8" t="str">
        <f>TEXT("012287","000000")</f>
        <v>012287</v>
      </c>
      <c r="C390" s="9" t="s">
        <v>375</v>
      </c>
      <c r="D390" s="9" t="str">
        <f>TEXT("28/1/2005","dd/mm/yyyy")</f>
        <v>28/01/2005</v>
      </c>
      <c r="E390" s="8" t="s">
        <v>5</v>
      </c>
      <c r="F390" s="8" t="s">
        <v>6</v>
      </c>
      <c r="G390" s="8"/>
    </row>
    <row r="391" spans="1:7" s="1" customFormat="1" ht="21.75" customHeight="1" x14ac:dyDescent="0.25">
      <c r="A391" s="6">
        <v>385</v>
      </c>
      <c r="B391" s="8" t="str">
        <f>TEXT("012346","000000")</f>
        <v>012346</v>
      </c>
      <c r="C391" s="9" t="s">
        <v>376</v>
      </c>
      <c r="D391" s="9" t="str">
        <f>TEXT("13/05/2005","dd/mm/yyyy")</f>
        <v>13/05/2005</v>
      </c>
      <c r="E391" s="8" t="s">
        <v>5</v>
      </c>
      <c r="F391" s="8" t="s">
        <v>6</v>
      </c>
      <c r="G391" s="8"/>
    </row>
    <row r="392" spans="1:7" s="1" customFormat="1" ht="21.75" customHeight="1" x14ac:dyDescent="0.25">
      <c r="A392" s="8">
        <v>386</v>
      </c>
      <c r="B392" s="8" t="str">
        <f>TEXT("012393","000000")</f>
        <v>012393</v>
      </c>
      <c r="C392" s="9" t="s">
        <v>377</v>
      </c>
      <c r="D392" s="9" t="str">
        <f>TEXT("08/06/2005","dd/mm/yyyy")</f>
        <v>08/06/2005</v>
      </c>
      <c r="E392" s="8" t="s">
        <v>5</v>
      </c>
      <c r="F392" s="8" t="s">
        <v>6</v>
      </c>
      <c r="G392" s="8"/>
    </row>
    <row r="393" spans="1:7" s="1" customFormat="1" ht="21.75" customHeight="1" x14ac:dyDescent="0.25">
      <c r="A393" s="6">
        <v>387</v>
      </c>
      <c r="B393" s="8" t="str">
        <f>TEXT("012396","000000")</f>
        <v>012396</v>
      </c>
      <c r="C393" s="9" t="s">
        <v>378</v>
      </c>
      <c r="D393" s="9" t="str">
        <f>TEXT("21/10/2005","dd/mm/yyyy")</f>
        <v>21/10/2005</v>
      </c>
      <c r="E393" s="8" t="s">
        <v>5</v>
      </c>
      <c r="F393" s="8" t="s">
        <v>6</v>
      </c>
      <c r="G393" s="8"/>
    </row>
    <row r="394" spans="1:7" s="1" customFormat="1" ht="21.75" customHeight="1" x14ac:dyDescent="0.25">
      <c r="A394" s="8">
        <v>388</v>
      </c>
      <c r="B394" s="8" t="str">
        <f>TEXT("012399","000000")</f>
        <v>012399</v>
      </c>
      <c r="C394" s="9" t="s">
        <v>378</v>
      </c>
      <c r="D394" s="9" t="str">
        <f>TEXT("01/08/2005","dd/mm/yyyy")</f>
        <v>01/08/2005</v>
      </c>
      <c r="E394" s="8" t="s">
        <v>5</v>
      </c>
      <c r="F394" s="8" t="s">
        <v>6</v>
      </c>
      <c r="G394" s="8"/>
    </row>
    <row r="395" spans="1:7" s="1" customFormat="1" ht="21.75" customHeight="1" x14ac:dyDescent="0.25">
      <c r="A395" s="6">
        <v>389</v>
      </c>
      <c r="B395" s="8" t="str">
        <f>TEXT("012417","000000")</f>
        <v>012417</v>
      </c>
      <c r="C395" s="9" t="s">
        <v>379</v>
      </c>
      <c r="D395" s="9" t="str">
        <f>TEXT("11/05/2005","dd/mm/yyyy")</f>
        <v>11/05/2005</v>
      </c>
      <c r="E395" s="8" t="s">
        <v>5</v>
      </c>
      <c r="F395" s="8" t="s">
        <v>6</v>
      </c>
      <c r="G395" s="8"/>
    </row>
    <row r="396" spans="1:7" s="1" customFormat="1" ht="21.75" customHeight="1" x14ac:dyDescent="0.25">
      <c r="A396" s="8">
        <v>390</v>
      </c>
      <c r="B396" s="8" t="str">
        <f>TEXT("012419","000000")</f>
        <v>012419</v>
      </c>
      <c r="C396" s="9" t="s">
        <v>379</v>
      </c>
      <c r="D396" s="9" t="str">
        <f>TEXT("30/11/2005","dd/mm/yyyy")</f>
        <v>30/11/2005</v>
      </c>
      <c r="E396" s="8" t="s">
        <v>5</v>
      </c>
      <c r="F396" s="8" t="s">
        <v>6</v>
      </c>
      <c r="G396" s="8"/>
    </row>
    <row r="397" spans="1:7" s="1" customFormat="1" ht="21.75" customHeight="1" x14ac:dyDescent="0.25">
      <c r="A397" s="6">
        <v>391</v>
      </c>
      <c r="B397" s="8" t="str">
        <f>TEXT("012424","000000")</f>
        <v>012424</v>
      </c>
      <c r="C397" s="9" t="s">
        <v>380</v>
      </c>
      <c r="D397" s="9" t="str">
        <f>TEXT("11/08/2005","dd/mm/yyyy")</f>
        <v>11/08/2005</v>
      </c>
      <c r="E397" s="8" t="s">
        <v>5</v>
      </c>
      <c r="F397" s="8" t="s">
        <v>6</v>
      </c>
      <c r="G397" s="8"/>
    </row>
    <row r="398" spans="1:7" s="1" customFormat="1" ht="21.75" customHeight="1" x14ac:dyDescent="0.25">
      <c r="A398" s="8">
        <v>392</v>
      </c>
      <c r="B398" s="8" t="str">
        <f>TEXT("012600","000000")</f>
        <v>012600</v>
      </c>
      <c r="C398" s="9" t="s">
        <v>381</v>
      </c>
      <c r="D398" s="9" t="str">
        <f>TEXT("17/02/2005","dd/mm/yyyy")</f>
        <v>17/02/2005</v>
      </c>
      <c r="E398" s="8" t="s">
        <v>8</v>
      </c>
      <c r="F398" s="8" t="s">
        <v>6</v>
      </c>
      <c r="G398" s="8"/>
    </row>
    <row r="399" spans="1:7" s="1" customFormat="1" ht="21.75" customHeight="1" x14ac:dyDescent="0.25">
      <c r="A399" s="6">
        <v>393</v>
      </c>
      <c r="B399" s="8" t="str">
        <f>TEXT("012625","000000")</f>
        <v>012625</v>
      </c>
      <c r="C399" s="9" t="s">
        <v>382</v>
      </c>
      <c r="D399" s="9" t="str">
        <f>TEXT("30/10/2005","dd/mm/yyyy")</f>
        <v>30/10/2005</v>
      </c>
      <c r="E399" s="8" t="s">
        <v>8</v>
      </c>
      <c r="F399" s="8" t="s">
        <v>6</v>
      </c>
      <c r="G399" s="8"/>
    </row>
    <row r="400" spans="1:7" s="1" customFormat="1" ht="21.75" customHeight="1" x14ac:dyDescent="0.25">
      <c r="A400" s="8">
        <v>394</v>
      </c>
      <c r="B400" s="8" t="str">
        <f>TEXT("012674","000000")</f>
        <v>012674</v>
      </c>
      <c r="C400" s="9" t="s">
        <v>383</v>
      </c>
      <c r="D400" s="9" t="str">
        <f>TEXT("16/11/2005","dd/mm/yyyy")</f>
        <v>16/11/2005</v>
      </c>
      <c r="E400" s="8" t="s">
        <v>8</v>
      </c>
      <c r="F400" s="8" t="s">
        <v>6</v>
      </c>
      <c r="G400" s="8"/>
    </row>
    <row r="401" spans="1:7" s="1" customFormat="1" ht="21.75" customHeight="1" x14ac:dyDescent="0.25">
      <c r="A401" s="6">
        <v>395</v>
      </c>
      <c r="B401" s="8" t="str">
        <f>TEXT("012696","000000")</f>
        <v>012696</v>
      </c>
      <c r="C401" s="9" t="s">
        <v>384</v>
      </c>
      <c r="D401" s="9" t="str">
        <f>TEXT("19/11/2005","dd/mm/yyyy")</f>
        <v>19/11/2005</v>
      </c>
      <c r="E401" s="8" t="s">
        <v>8</v>
      </c>
      <c r="F401" s="8" t="s">
        <v>6</v>
      </c>
      <c r="G401" s="8"/>
    </row>
    <row r="402" spans="1:7" s="1" customFormat="1" ht="21.75" customHeight="1" x14ac:dyDescent="0.25">
      <c r="A402" s="8">
        <v>396</v>
      </c>
      <c r="B402" s="8" t="str">
        <f>TEXT("012749","000000")</f>
        <v>012749</v>
      </c>
      <c r="C402" s="9" t="s">
        <v>385</v>
      </c>
      <c r="D402" s="9" t="str">
        <f>TEXT("25/01/2005","dd/mm/yyyy")</f>
        <v>25/01/2005</v>
      </c>
      <c r="E402" s="8" t="s">
        <v>5</v>
      </c>
      <c r="F402" s="8" t="s">
        <v>6</v>
      </c>
      <c r="G402" s="8"/>
    </row>
    <row r="403" spans="1:7" s="1" customFormat="1" ht="21.75" customHeight="1" x14ac:dyDescent="0.25">
      <c r="A403" s="6">
        <v>397</v>
      </c>
      <c r="B403" s="8" t="str">
        <f>TEXT("012823","000000")</f>
        <v>012823</v>
      </c>
      <c r="C403" s="9" t="s">
        <v>386</v>
      </c>
      <c r="D403" s="9" t="str">
        <f>TEXT("21/07/2005","dd/mm/yyyy")</f>
        <v>21/07/2005</v>
      </c>
      <c r="E403" s="8" t="s">
        <v>5</v>
      </c>
      <c r="F403" s="8" t="s">
        <v>6</v>
      </c>
      <c r="G403" s="8"/>
    </row>
    <row r="404" spans="1:7" s="1" customFormat="1" ht="21.75" customHeight="1" x14ac:dyDescent="0.25">
      <c r="A404" s="8">
        <v>398</v>
      </c>
      <c r="B404" s="8" t="str">
        <f>TEXT("012868","000000")</f>
        <v>012868</v>
      </c>
      <c r="C404" s="9" t="s">
        <v>387</v>
      </c>
      <c r="D404" s="9" t="str">
        <f>TEXT("22/03/2005","dd/mm/yyyy")</f>
        <v>22/03/2005</v>
      </c>
      <c r="E404" s="8" t="s">
        <v>5</v>
      </c>
      <c r="F404" s="8" t="s">
        <v>6</v>
      </c>
      <c r="G404" s="8"/>
    </row>
    <row r="405" spans="1:7" s="1" customFormat="1" ht="21.75" customHeight="1" x14ac:dyDescent="0.25">
      <c r="A405" s="6">
        <v>399</v>
      </c>
      <c r="B405" s="8" t="str">
        <f>TEXT("012871","000000")</f>
        <v>012871</v>
      </c>
      <c r="C405" s="9" t="s">
        <v>388</v>
      </c>
      <c r="D405" s="9" t="str">
        <f>TEXT("08/05/2005","dd/mm/yyyy")</f>
        <v>08/05/2005</v>
      </c>
      <c r="E405" s="8" t="s">
        <v>5</v>
      </c>
      <c r="F405" s="8" t="s">
        <v>6</v>
      </c>
      <c r="G405" s="8"/>
    </row>
    <row r="406" spans="1:7" s="1" customFormat="1" ht="21.75" customHeight="1" x14ac:dyDescent="0.25">
      <c r="A406" s="8">
        <v>400</v>
      </c>
      <c r="B406" s="8" t="str">
        <f>TEXT("012872","000000")</f>
        <v>012872</v>
      </c>
      <c r="C406" s="9" t="s">
        <v>389</v>
      </c>
      <c r="D406" s="9" t="str">
        <f>TEXT("14/03/2005","dd/mm/yyyy")</f>
        <v>14/03/2005</v>
      </c>
      <c r="E406" s="8" t="s">
        <v>5</v>
      </c>
      <c r="F406" s="8" t="s">
        <v>6</v>
      </c>
      <c r="G406" s="8"/>
    </row>
    <row r="407" spans="1:7" s="1" customFormat="1" ht="21.75" customHeight="1" x14ac:dyDescent="0.25">
      <c r="A407" s="6">
        <v>401</v>
      </c>
      <c r="B407" s="8" t="str">
        <f>TEXT("012894","000000")</f>
        <v>012894</v>
      </c>
      <c r="C407" s="9" t="s">
        <v>390</v>
      </c>
      <c r="D407" s="9" t="str">
        <f>TEXT("21/10/2005","dd/mm/yyyy")</f>
        <v>21/10/2005</v>
      </c>
      <c r="E407" s="8" t="s">
        <v>5</v>
      </c>
      <c r="F407" s="8" t="s">
        <v>6</v>
      </c>
      <c r="G407" s="8"/>
    </row>
    <row r="408" spans="1:7" s="1" customFormat="1" ht="21.75" customHeight="1" x14ac:dyDescent="0.25">
      <c r="A408" s="8">
        <v>402</v>
      </c>
      <c r="B408" s="8" t="str">
        <f>TEXT("012959","000000")</f>
        <v>012959</v>
      </c>
      <c r="C408" s="9" t="s">
        <v>391</v>
      </c>
      <c r="D408" s="9" t="str">
        <f>TEXT("25/05/2005","dd/mm/yyyy")</f>
        <v>25/05/2005</v>
      </c>
      <c r="E408" s="8" t="s">
        <v>5</v>
      </c>
      <c r="F408" s="8" t="s">
        <v>6</v>
      </c>
      <c r="G408" s="8"/>
    </row>
    <row r="409" spans="1:7" s="1" customFormat="1" ht="21.75" customHeight="1" x14ac:dyDescent="0.25">
      <c r="A409" s="6">
        <v>403</v>
      </c>
      <c r="B409" s="8" t="str">
        <f>TEXT("012965","000000")</f>
        <v>012965</v>
      </c>
      <c r="C409" s="9" t="s">
        <v>392</v>
      </c>
      <c r="D409" s="9" t="str">
        <f>TEXT("30/12/2005","dd/mm/yyyy")</f>
        <v>30/12/2005</v>
      </c>
      <c r="E409" s="8" t="s">
        <v>5</v>
      </c>
      <c r="F409" s="8" t="s">
        <v>6</v>
      </c>
      <c r="G409" s="8"/>
    </row>
    <row r="410" spans="1:7" s="1" customFormat="1" ht="21.75" customHeight="1" x14ac:dyDescent="0.25">
      <c r="A410" s="8">
        <v>404</v>
      </c>
      <c r="B410" s="8" t="str">
        <f>TEXT("012974","000000")</f>
        <v>012974</v>
      </c>
      <c r="C410" s="9" t="s">
        <v>393</v>
      </c>
      <c r="D410" s="9" t="str">
        <f>TEXT("04/07/2005","dd/mm/yyyy")</f>
        <v>04/07/2005</v>
      </c>
      <c r="E410" s="8" t="s">
        <v>5</v>
      </c>
      <c r="F410" s="8" t="s">
        <v>6</v>
      </c>
      <c r="G410" s="8"/>
    </row>
    <row r="411" spans="1:7" s="1" customFormat="1" ht="21.75" customHeight="1" x14ac:dyDescent="0.25">
      <c r="A411" s="6">
        <v>405</v>
      </c>
      <c r="B411" s="8" t="str">
        <f>TEXT("012994","000000")</f>
        <v>012994</v>
      </c>
      <c r="C411" s="9" t="s">
        <v>394</v>
      </c>
      <c r="D411" s="9" t="str">
        <f>TEXT("06/09/2005","dd/mm/yyyy")</f>
        <v>06/09/2005</v>
      </c>
      <c r="E411" s="8" t="s">
        <v>5</v>
      </c>
      <c r="F411" s="8" t="s">
        <v>6</v>
      </c>
      <c r="G411" s="8"/>
    </row>
    <row r="412" spans="1:7" s="1" customFormat="1" ht="21.75" customHeight="1" x14ac:dyDescent="0.25">
      <c r="A412" s="8">
        <v>406</v>
      </c>
      <c r="B412" s="8" t="str">
        <f>TEXT("013014","000000")</f>
        <v>013014</v>
      </c>
      <c r="C412" s="9" t="s">
        <v>395</v>
      </c>
      <c r="D412" s="9" t="str">
        <f>TEXT("28/02/2005","dd/mm/yyyy")</f>
        <v>28/02/2005</v>
      </c>
      <c r="E412" s="8" t="s">
        <v>5</v>
      </c>
      <c r="F412" s="8" t="s">
        <v>6</v>
      </c>
      <c r="G412" s="8"/>
    </row>
    <row r="413" spans="1:7" s="1" customFormat="1" ht="21.75" customHeight="1" x14ac:dyDescent="0.25">
      <c r="A413" s="6">
        <v>407</v>
      </c>
      <c r="B413" s="8" t="str">
        <f>TEXT("013037","000000")</f>
        <v>013037</v>
      </c>
      <c r="C413" s="9" t="s">
        <v>396</v>
      </c>
      <c r="D413" s="9" t="str">
        <f>TEXT("23/09/2005","dd/mm/yyyy")</f>
        <v>23/09/2005</v>
      </c>
      <c r="E413" s="8" t="s">
        <v>5</v>
      </c>
      <c r="F413" s="8" t="s">
        <v>6</v>
      </c>
      <c r="G413" s="8"/>
    </row>
    <row r="414" spans="1:7" s="1" customFormat="1" ht="21.75" customHeight="1" x14ac:dyDescent="0.25">
      <c r="A414" s="8">
        <v>408</v>
      </c>
      <c r="B414" s="8" t="str">
        <f>TEXT("013073","000000")</f>
        <v>013073</v>
      </c>
      <c r="C414" s="9" t="s">
        <v>397</v>
      </c>
      <c r="D414" s="9" t="str">
        <f>TEXT("02/07/2005","dd/mm/yyyy")</f>
        <v>02/07/2005</v>
      </c>
      <c r="E414" s="8" t="s">
        <v>5</v>
      </c>
      <c r="F414" s="8" t="s">
        <v>6</v>
      </c>
      <c r="G414" s="8"/>
    </row>
    <row r="415" spans="1:7" s="1" customFormat="1" ht="21.75" customHeight="1" x14ac:dyDescent="0.25">
      <c r="A415" s="6">
        <v>409</v>
      </c>
      <c r="B415" s="8" t="str">
        <f>TEXT("013157","000000")</f>
        <v>013157</v>
      </c>
      <c r="C415" s="9" t="s">
        <v>398</v>
      </c>
      <c r="D415" s="9" t="str">
        <f>TEXT("03/03/2005","dd/mm/yyyy")</f>
        <v>03/03/2005</v>
      </c>
      <c r="E415" s="8" t="s">
        <v>5</v>
      </c>
      <c r="F415" s="8" t="s">
        <v>6</v>
      </c>
      <c r="G415" s="8"/>
    </row>
    <row r="416" spans="1:7" s="1" customFormat="1" ht="21.75" customHeight="1" x14ac:dyDescent="0.25">
      <c r="A416" s="8">
        <v>410</v>
      </c>
      <c r="B416" s="8" t="str">
        <f>TEXT("013180","000000")</f>
        <v>013180</v>
      </c>
      <c r="C416" s="9" t="s">
        <v>399</v>
      </c>
      <c r="D416" s="9" t="str">
        <f>TEXT("23/06/2005","dd/mm/yyyy")</f>
        <v>23/06/2005</v>
      </c>
      <c r="E416" s="8" t="s">
        <v>5</v>
      </c>
      <c r="F416" s="8" t="s">
        <v>6</v>
      </c>
      <c r="G416" s="8"/>
    </row>
    <row r="417" spans="1:7" s="1" customFormat="1" ht="21.75" customHeight="1" x14ac:dyDescent="0.25">
      <c r="A417" s="6">
        <v>411</v>
      </c>
      <c r="B417" s="8" t="str">
        <f>TEXT("013184","000000")</f>
        <v>013184</v>
      </c>
      <c r="C417" s="9" t="s">
        <v>400</v>
      </c>
      <c r="D417" s="9" t="str">
        <f>TEXT("05/09/2005","dd/mm/yyyy")</f>
        <v>05/09/2005</v>
      </c>
      <c r="E417" s="8" t="s">
        <v>8</v>
      </c>
      <c r="F417" s="8" t="s">
        <v>6</v>
      </c>
      <c r="G417" s="8"/>
    </row>
    <row r="418" spans="1:7" s="1" customFormat="1" ht="21.75" customHeight="1" x14ac:dyDescent="0.25">
      <c r="A418" s="8">
        <v>412</v>
      </c>
      <c r="B418" s="8" t="str">
        <f>TEXT("013204","000000")</f>
        <v>013204</v>
      </c>
      <c r="C418" s="9" t="s">
        <v>401</v>
      </c>
      <c r="D418" s="9" t="str">
        <f>TEXT("03/05/2005","dd/mm/yyyy")</f>
        <v>03/05/2005</v>
      </c>
      <c r="E418" s="8" t="s">
        <v>5</v>
      </c>
      <c r="F418" s="8" t="s">
        <v>6</v>
      </c>
      <c r="G418" s="8"/>
    </row>
    <row r="419" spans="1:7" s="1" customFormat="1" ht="21.75" customHeight="1" x14ac:dyDescent="0.25">
      <c r="A419" s="6">
        <v>413</v>
      </c>
      <c r="B419" s="8" t="str">
        <f>TEXT("013207","000000")</f>
        <v>013207</v>
      </c>
      <c r="C419" s="9" t="s">
        <v>401</v>
      </c>
      <c r="D419" s="9" t="str">
        <f>TEXT("01/01/2005","dd/mm/yyyy")</f>
        <v>01/01/2005</v>
      </c>
      <c r="E419" s="8" t="s">
        <v>5</v>
      </c>
      <c r="F419" s="8" t="s">
        <v>6</v>
      </c>
      <c r="G419" s="8"/>
    </row>
    <row r="420" spans="1:7" s="1" customFormat="1" ht="21.75" customHeight="1" x14ac:dyDescent="0.25">
      <c r="A420" s="8">
        <v>414</v>
      </c>
      <c r="B420" s="8" t="str">
        <f>TEXT("013319","000000")</f>
        <v>013319</v>
      </c>
      <c r="C420" s="9" t="s">
        <v>402</v>
      </c>
      <c r="D420" s="9" t="str">
        <f>TEXT("01/01/2005","dd/mm/yyyy")</f>
        <v>01/01/2005</v>
      </c>
      <c r="E420" s="8" t="s">
        <v>8</v>
      </c>
      <c r="F420" s="8" t="s">
        <v>6</v>
      </c>
      <c r="G420" s="8"/>
    </row>
    <row r="421" spans="1:7" s="1" customFormat="1" ht="21.75" customHeight="1" x14ac:dyDescent="0.25">
      <c r="A421" s="6">
        <v>415</v>
      </c>
      <c r="B421" s="8" t="str">
        <f>TEXT("013363","000000")</f>
        <v>013363</v>
      </c>
      <c r="C421" s="9" t="s">
        <v>403</v>
      </c>
      <c r="D421" s="9" t="str">
        <f>TEXT("30/10/2005","dd/mm/yyyy")</f>
        <v>30/10/2005</v>
      </c>
      <c r="E421" s="8" t="s">
        <v>8</v>
      </c>
      <c r="F421" s="8" t="s">
        <v>6</v>
      </c>
      <c r="G421" s="8"/>
    </row>
    <row r="422" spans="1:7" s="1" customFormat="1" ht="21.75" customHeight="1" x14ac:dyDescent="0.25">
      <c r="A422" s="8">
        <v>416</v>
      </c>
      <c r="B422" s="8" t="str">
        <f>TEXT("013366","000000")</f>
        <v>013366</v>
      </c>
      <c r="C422" s="9" t="s">
        <v>404</v>
      </c>
      <c r="D422" s="9" t="str">
        <f>TEXT("22/12/2005","dd/mm/yyyy")</f>
        <v>22/12/2005</v>
      </c>
      <c r="E422" s="8" t="s">
        <v>8</v>
      </c>
      <c r="F422" s="8" t="s">
        <v>6</v>
      </c>
      <c r="G422" s="8"/>
    </row>
    <row r="423" spans="1:7" s="1" customFormat="1" ht="21.75" customHeight="1" x14ac:dyDescent="0.25">
      <c r="A423" s="6">
        <v>417</v>
      </c>
      <c r="B423" s="8" t="str">
        <f>TEXT("013499","000000")</f>
        <v>013499</v>
      </c>
      <c r="C423" s="9" t="s">
        <v>405</v>
      </c>
      <c r="D423" s="9" t="str">
        <f>TEXT("15/08/2005","dd/mm/yyyy")</f>
        <v>15/08/2005</v>
      </c>
      <c r="E423" s="8" t="s">
        <v>5</v>
      </c>
      <c r="F423" s="8" t="s">
        <v>6</v>
      </c>
      <c r="G423" s="8"/>
    </row>
    <row r="424" spans="1:7" s="1" customFormat="1" ht="21.75" customHeight="1" x14ac:dyDescent="0.25">
      <c r="A424" s="8">
        <v>418</v>
      </c>
      <c r="B424" s="8" t="str">
        <f>TEXT("013512","000000")</f>
        <v>013512</v>
      </c>
      <c r="C424" s="9" t="s">
        <v>406</v>
      </c>
      <c r="D424" s="9" t="str">
        <f>TEXT("15/12/2005","dd/mm/yyyy")</f>
        <v>15/12/2005</v>
      </c>
      <c r="E424" s="8" t="s">
        <v>5</v>
      </c>
      <c r="F424" s="8" t="s">
        <v>6</v>
      </c>
      <c r="G424" s="8"/>
    </row>
    <row r="425" spans="1:7" s="1" customFormat="1" ht="21.75" customHeight="1" x14ac:dyDescent="0.25">
      <c r="A425" s="6">
        <v>419</v>
      </c>
      <c r="B425" s="8" t="str">
        <f>TEXT("013529","000000")</f>
        <v>013529</v>
      </c>
      <c r="C425" s="9" t="s">
        <v>407</v>
      </c>
      <c r="D425" s="9" t="str">
        <f>TEXT("08/11/2005","dd/mm/yyyy")</f>
        <v>08/11/2005</v>
      </c>
      <c r="E425" s="8" t="s">
        <v>5</v>
      </c>
      <c r="F425" s="8" t="s">
        <v>6</v>
      </c>
      <c r="G425" s="8"/>
    </row>
    <row r="426" spans="1:7" s="1" customFormat="1" ht="21.75" customHeight="1" x14ac:dyDescent="0.25">
      <c r="A426" s="8">
        <v>420</v>
      </c>
      <c r="B426" s="8" t="str">
        <f>TEXT("013536","000000")</f>
        <v>013536</v>
      </c>
      <c r="C426" s="9" t="s">
        <v>408</v>
      </c>
      <c r="D426" s="9" t="str">
        <f>TEXT("18/03/2005","dd/mm/yyyy")</f>
        <v>18/03/2005</v>
      </c>
      <c r="E426" s="8" t="s">
        <v>5</v>
      </c>
      <c r="F426" s="8" t="s">
        <v>6</v>
      </c>
      <c r="G426" s="8"/>
    </row>
    <row r="427" spans="1:7" s="1" customFormat="1" ht="21.75" customHeight="1" x14ac:dyDescent="0.25">
      <c r="A427" s="6">
        <v>421</v>
      </c>
      <c r="B427" s="8" t="str">
        <f>TEXT("013608","000000")</f>
        <v>013608</v>
      </c>
      <c r="C427" s="9" t="s">
        <v>409</v>
      </c>
      <c r="D427" s="9" t="str">
        <f>TEXT("29/09/2005","dd/mm/yyyy")</f>
        <v>29/09/2005</v>
      </c>
      <c r="E427" s="8" t="s">
        <v>5</v>
      </c>
      <c r="F427" s="8" t="s">
        <v>6</v>
      </c>
      <c r="G427" s="8"/>
    </row>
    <row r="428" spans="1:7" s="1" customFormat="1" ht="21.75" customHeight="1" x14ac:dyDescent="0.25">
      <c r="A428" s="8">
        <v>422</v>
      </c>
      <c r="B428" s="8" t="str">
        <f>TEXT("013636","000000")</f>
        <v>013636</v>
      </c>
      <c r="C428" s="9" t="s">
        <v>410</v>
      </c>
      <c r="D428" s="9" t="str">
        <f>TEXT("16/07/2005","dd/mm/yyyy")</f>
        <v>16/07/2005</v>
      </c>
      <c r="E428" s="8" t="s">
        <v>5</v>
      </c>
      <c r="F428" s="8" t="s">
        <v>6</v>
      </c>
      <c r="G428" s="8"/>
    </row>
    <row r="429" spans="1:7" s="1" customFormat="1" ht="21.75" customHeight="1" x14ac:dyDescent="0.25">
      <c r="A429" s="6">
        <v>423</v>
      </c>
      <c r="B429" s="8" t="str">
        <f>TEXT("013649","000000")</f>
        <v>013649</v>
      </c>
      <c r="C429" s="9" t="s">
        <v>411</v>
      </c>
      <c r="D429" s="9" t="str">
        <f>TEXT("27/08/2005","dd/mm/yyyy")</f>
        <v>27/08/2005</v>
      </c>
      <c r="E429" s="8" t="s">
        <v>5</v>
      </c>
      <c r="F429" s="8" t="s">
        <v>6</v>
      </c>
      <c r="G429" s="8"/>
    </row>
    <row r="430" spans="1:7" s="1" customFormat="1" ht="21.75" customHeight="1" x14ac:dyDescent="0.25">
      <c r="A430" s="8">
        <v>424</v>
      </c>
      <c r="B430" s="8" t="str">
        <f>TEXT("013663","000000")</f>
        <v>013663</v>
      </c>
      <c r="C430" s="9" t="s">
        <v>412</v>
      </c>
      <c r="D430" s="9" t="str">
        <f>TEXT("17/10/2005","dd/mm/yyyy")</f>
        <v>17/10/2005</v>
      </c>
      <c r="E430" s="8" t="s">
        <v>5</v>
      </c>
      <c r="F430" s="8" t="s">
        <v>6</v>
      </c>
      <c r="G430" s="8"/>
    </row>
    <row r="431" spans="1:7" s="1" customFormat="1" ht="21.75" customHeight="1" x14ac:dyDescent="0.25">
      <c r="A431" s="6">
        <v>425</v>
      </c>
      <c r="B431" s="8" t="str">
        <f>TEXT("013747","000000")</f>
        <v>013747</v>
      </c>
      <c r="C431" s="9" t="s">
        <v>413</v>
      </c>
      <c r="D431" s="9" t="str">
        <f>TEXT("22/12/2004","dd/mm/yyyy")</f>
        <v>22/12/2004</v>
      </c>
      <c r="E431" s="8" t="s">
        <v>5</v>
      </c>
      <c r="F431" s="8" t="s">
        <v>6</v>
      </c>
      <c r="G431" s="8"/>
    </row>
    <row r="432" spans="1:7" s="1" customFormat="1" ht="21.75" customHeight="1" x14ac:dyDescent="0.25">
      <c r="A432" s="8">
        <v>426</v>
      </c>
      <c r="B432" s="8" t="str">
        <f>TEXT("013767","000000")</f>
        <v>013767</v>
      </c>
      <c r="C432" s="9" t="s">
        <v>414</v>
      </c>
      <c r="D432" s="9" t="str">
        <f>TEXT("28/1/2005","dd/mm/yyyy")</f>
        <v>28/01/2005</v>
      </c>
      <c r="E432" s="8" t="s">
        <v>5</v>
      </c>
      <c r="F432" s="8" t="s">
        <v>6</v>
      </c>
      <c r="G432" s="8"/>
    </row>
    <row r="433" spans="1:7" s="1" customFormat="1" ht="21.75" customHeight="1" x14ac:dyDescent="0.25">
      <c r="A433" s="6">
        <v>427</v>
      </c>
      <c r="B433" s="8" t="str">
        <f>TEXT("013814","000000")</f>
        <v>013814</v>
      </c>
      <c r="C433" s="9" t="s">
        <v>415</v>
      </c>
      <c r="D433" s="9" t="str">
        <f>TEXT("11/01/2005","dd/mm/yyyy")</f>
        <v>11/01/2005</v>
      </c>
      <c r="E433" s="8" t="s">
        <v>5</v>
      </c>
      <c r="F433" s="8" t="s">
        <v>6</v>
      </c>
      <c r="G433" s="8"/>
    </row>
    <row r="434" spans="1:7" s="1" customFormat="1" ht="21.75" customHeight="1" x14ac:dyDescent="0.25">
      <c r="A434" s="8">
        <v>428</v>
      </c>
      <c r="B434" s="8" t="str">
        <f>TEXT("013823","000000")</f>
        <v>013823</v>
      </c>
      <c r="C434" s="9" t="s">
        <v>416</v>
      </c>
      <c r="D434" s="9" t="str">
        <f>TEXT("01/02/2005","dd/mm/yyyy")</f>
        <v>01/02/2005</v>
      </c>
      <c r="E434" s="8" t="s">
        <v>5</v>
      </c>
      <c r="F434" s="8" t="s">
        <v>6</v>
      </c>
      <c r="G434" s="8"/>
    </row>
    <row r="435" spans="1:7" s="1" customFormat="1" ht="21.75" customHeight="1" x14ac:dyDescent="0.25">
      <c r="A435" s="6">
        <v>429</v>
      </c>
      <c r="B435" s="8" t="str">
        <f>TEXT("013846","000000")</f>
        <v>013846</v>
      </c>
      <c r="C435" s="9" t="s">
        <v>417</v>
      </c>
      <c r="D435" s="9" t="str">
        <f>TEXT("18/11/2005","dd/mm/yyyy")</f>
        <v>18/11/2005</v>
      </c>
      <c r="E435" s="8" t="s">
        <v>5</v>
      </c>
      <c r="F435" s="8" t="s">
        <v>6</v>
      </c>
      <c r="G435" s="8"/>
    </row>
    <row r="436" spans="1:7" s="1" customFormat="1" ht="21.75" customHeight="1" x14ac:dyDescent="0.25">
      <c r="A436" s="8">
        <v>430</v>
      </c>
      <c r="B436" s="8" t="str">
        <f>TEXT("013861","000000")</f>
        <v>013861</v>
      </c>
      <c r="C436" s="9" t="s">
        <v>418</v>
      </c>
      <c r="D436" s="9" t="str">
        <f>TEXT("27/09/2005","dd/mm/yyyy")</f>
        <v>27/09/2005</v>
      </c>
      <c r="E436" s="8" t="s">
        <v>5</v>
      </c>
      <c r="F436" s="8" t="s">
        <v>6</v>
      </c>
      <c r="G436" s="8"/>
    </row>
    <row r="437" spans="1:7" s="1" customFormat="1" ht="21.75" customHeight="1" x14ac:dyDescent="0.25">
      <c r="A437" s="6">
        <v>431</v>
      </c>
      <c r="B437" s="8" t="str">
        <f>TEXT("013882","000000")</f>
        <v>013882</v>
      </c>
      <c r="C437" s="9" t="s">
        <v>419</v>
      </c>
      <c r="D437" s="9" t="str">
        <f>TEXT("08/07/2005","dd/mm/yyyy")</f>
        <v>08/07/2005</v>
      </c>
      <c r="E437" s="8" t="s">
        <v>5</v>
      </c>
      <c r="F437" s="8" t="s">
        <v>6</v>
      </c>
      <c r="G437" s="8"/>
    </row>
    <row r="438" spans="1:7" s="1" customFormat="1" ht="21.75" customHeight="1" x14ac:dyDescent="0.25">
      <c r="A438" s="8">
        <v>432</v>
      </c>
      <c r="B438" s="8" t="str">
        <f>TEXT("013888","000000")</f>
        <v>013888</v>
      </c>
      <c r="C438" s="9" t="s">
        <v>420</v>
      </c>
      <c r="D438" s="9" t="str">
        <f>TEXT("15/07/2005","dd/mm/yyyy")</f>
        <v>15/07/2005</v>
      </c>
      <c r="E438" s="8" t="s">
        <v>5</v>
      </c>
      <c r="F438" s="8" t="s">
        <v>6</v>
      </c>
      <c r="G438" s="8"/>
    </row>
    <row r="439" spans="1:7" s="1" customFormat="1" ht="21.75" customHeight="1" x14ac:dyDescent="0.25">
      <c r="A439" s="6">
        <v>433</v>
      </c>
      <c r="B439" s="8" t="str">
        <f>TEXT("013913","000000")</f>
        <v>013913</v>
      </c>
      <c r="C439" s="9" t="s">
        <v>421</v>
      </c>
      <c r="D439" s="9" t="str">
        <f>TEXT("15/8/2005","dd/mm/yyyy")</f>
        <v>15/08/2005</v>
      </c>
      <c r="E439" s="8" t="s">
        <v>5</v>
      </c>
      <c r="F439" s="8" t="s">
        <v>6</v>
      </c>
      <c r="G439" s="8"/>
    </row>
    <row r="440" spans="1:7" s="1" customFormat="1" ht="21.75" customHeight="1" x14ac:dyDescent="0.25">
      <c r="A440" s="8">
        <v>434</v>
      </c>
      <c r="B440" s="8" t="str">
        <f>TEXT("013915","000000")</f>
        <v>013915</v>
      </c>
      <c r="C440" s="9" t="s">
        <v>422</v>
      </c>
      <c r="D440" s="9" t="str">
        <f>TEXT("01/6/2005","dd/mm/yyyy")</f>
        <v>01/06/2005</v>
      </c>
      <c r="E440" s="8" t="s">
        <v>5</v>
      </c>
      <c r="F440" s="8" t="s">
        <v>6</v>
      </c>
      <c r="G440" s="8"/>
    </row>
    <row r="441" spans="1:7" s="1" customFormat="1" ht="21.75" customHeight="1" x14ac:dyDescent="0.25">
      <c r="A441" s="6">
        <v>435</v>
      </c>
      <c r="B441" s="8" t="str">
        <f>TEXT("013974","000000")</f>
        <v>013974</v>
      </c>
      <c r="C441" s="9" t="s">
        <v>423</v>
      </c>
      <c r="D441" s="9" t="str">
        <f>TEXT("29/12/2005","dd/mm/yyyy")</f>
        <v>29/12/2005</v>
      </c>
      <c r="E441" s="8" t="s">
        <v>5</v>
      </c>
      <c r="F441" s="8" t="s">
        <v>6</v>
      </c>
      <c r="G441" s="8"/>
    </row>
    <row r="442" spans="1:7" s="1" customFormat="1" ht="21.75" customHeight="1" x14ac:dyDescent="0.25">
      <c r="A442" s="8">
        <v>436</v>
      </c>
      <c r="B442" s="8" t="str">
        <f>TEXT("013985","000000")</f>
        <v>013985</v>
      </c>
      <c r="C442" s="9" t="s">
        <v>424</v>
      </c>
      <c r="D442" s="9" t="str">
        <f>TEXT("31/12/2005","dd/mm/yyyy")</f>
        <v>31/12/2005</v>
      </c>
      <c r="E442" s="8" t="s">
        <v>5</v>
      </c>
      <c r="F442" s="8" t="s">
        <v>6</v>
      </c>
      <c r="G442" s="8"/>
    </row>
    <row r="443" spans="1:7" s="1" customFormat="1" ht="21.75" customHeight="1" x14ac:dyDescent="0.25">
      <c r="A443" s="6">
        <v>437</v>
      </c>
      <c r="B443" s="8" t="str">
        <f>TEXT("013993","000000")</f>
        <v>013993</v>
      </c>
      <c r="C443" s="9" t="s">
        <v>425</v>
      </c>
      <c r="D443" s="9" t="str">
        <f>TEXT("21/02/2005","dd/mm/yyyy")</f>
        <v>21/02/2005</v>
      </c>
      <c r="E443" s="8" t="s">
        <v>5</v>
      </c>
      <c r="F443" s="8" t="s">
        <v>6</v>
      </c>
      <c r="G443" s="8"/>
    </row>
    <row r="444" spans="1:7" s="1" customFormat="1" ht="21.75" customHeight="1" x14ac:dyDescent="0.25">
      <c r="A444" s="8">
        <v>438</v>
      </c>
      <c r="B444" s="8" t="str">
        <f>TEXT("014048","000000")</f>
        <v>014048</v>
      </c>
      <c r="C444" s="9" t="s">
        <v>426</v>
      </c>
      <c r="D444" s="9" t="str">
        <f>TEXT("16/06/2005","dd/mm/yyyy")</f>
        <v>16/06/2005</v>
      </c>
      <c r="E444" s="8" t="s">
        <v>8</v>
      </c>
      <c r="F444" s="8" t="s">
        <v>6</v>
      </c>
      <c r="G444" s="8"/>
    </row>
    <row r="445" spans="1:7" s="1" customFormat="1" ht="21.75" customHeight="1" x14ac:dyDescent="0.25">
      <c r="A445" s="6">
        <v>439</v>
      </c>
      <c r="B445" s="8" t="str">
        <f>TEXT("014117","000000")</f>
        <v>014117</v>
      </c>
      <c r="C445" s="9" t="s">
        <v>427</v>
      </c>
      <c r="D445" s="9" t="str">
        <f>TEXT("24/08/2005","dd/mm/yyyy")</f>
        <v>24/08/2005</v>
      </c>
      <c r="E445" s="8" t="s">
        <v>8</v>
      </c>
      <c r="F445" s="8" t="s">
        <v>6</v>
      </c>
      <c r="G445" s="8"/>
    </row>
    <row r="446" spans="1:7" s="1" customFormat="1" ht="21.75" customHeight="1" x14ac:dyDescent="0.25">
      <c r="A446" s="8">
        <v>440</v>
      </c>
      <c r="B446" s="8" t="str">
        <f>TEXT("014158","000000")</f>
        <v>014158</v>
      </c>
      <c r="C446" s="9" t="s">
        <v>428</v>
      </c>
      <c r="D446" s="9" t="str">
        <f>TEXT("12/01/2005","dd/mm/yyyy")</f>
        <v>12/01/2005</v>
      </c>
      <c r="E446" s="8" t="s">
        <v>8</v>
      </c>
      <c r="F446" s="8" t="s">
        <v>6</v>
      </c>
      <c r="G446" s="8"/>
    </row>
    <row r="447" spans="1:7" s="1" customFormat="1" ht="21.75" customHeight="1" x14ac:dyDescent="0.25">
      <c r="A447" s="6">
        <v>441</v>
      </c>
      <c r="B447" s="8" t="str">
        <f>TEXT("014193","000000")</f>
        <v>014193</v>
      </c>
      <c r="C447" s="9" t="s">
        <v>429</v>
      </c>
      <c r="D447" s="9" t="str">
        <f>TEXT("09/11/2005","dd/mm/yyyy")</f>
        <v>09/11/2005</v>
      </c>
      <c r="E447" s="8" t="s">
        <v>8</v>
      </c>
      <c r="F447" s="8" t="s">
        <v>6</v>
      </c>
      <c r="G447" s="8"/>
    </row>
    <row r="448" spans="1:7" s="1" customFormat="1" ht="21.75" customHeight="1" x14ac:dyDescent="0.25">
      <c r="A448" s="8">
        <v>442</v>
      </c>
      <c r="B448" s="8" t="str">
        <f>TEXT("014250","000000")</f>
        <v>014250</v>
      </c>
      <c r="C448" s="9" t="s">
        <v>430</v>
      </c>
      <c r="D448" s="9" t="str">
        <f>TEXT("29/11/2005","dd/mm/yyyy")</f>
        <v>29/11/2005</v>
      </c>
      <c r="E448" s="8" t="s">
        <v>8</v>
      </c>
      <c r="F448" s="8" t="s">
        <v>6</v>
      </c>
      <c r="G448" s="8"/>
    </row>
    <row r="449" spans="1:7" s="1" customFormat="1" ht="21.75" customHeight="1" x14ac:dyDescent="0.25">
      <c r="A449" s="6">
        <v>443</v>
      </c>
      <c r="B449" s="8" t="str">
        <f>TEXT("014294","000000")</f>
        <v>014294</v>
      </c>
      <c r="C449" s="9" t="s">
        <v>431</v>
      </c>
      <c r="D449" s="9" t="str">
        <f>TEXT("12/10/2005","dd/mm/yyyy")</f>
        <v>12/10/2005</v>
      </c>
      <c r="E449" s="8" t="s">
        <v>8</v>
      </c>
      <c r="F449" s="8" t="s">
        <v>6</v>
      </c>
      <c r="G449" s="8"/>
    </row>
    <row r="450" spans="1:7" s="1" customFormat="1" ht="21.75" customHeight="1" x14ac:dyDescent="0.25">
      <c r="A450" s="8">
        <v>444</v>
      </c>
      <c r="B450" s="8" t="str">
        <f>TEXT("014333","000000")</f>
        <v>014333</v>
      </c>
      <c r="C450" s="9" t="s">
        <v>432</v>
      </c>
      <c r="D450" s="9" t="str">
        <f>TEXT("25/06/2005","dd/mm/yyyy")</f>
        <v>25/06/2005</v>
      </c>
      <c r="E450" s="8" t="s">
        <v>8</v>
      </c>
      <c r="F450" s="8" t="s">
        <v>6</v>
      </c>
      <c r="G450" s="8"/>
    </row>
    <row r="451" spans="1:7" s="1" customFormat="1" ht="21.75" customHeight="1" x14ac:dyDescent="0.25">
      <c r="A451" s="6">
        <v>445</v>
      </c>
      <c r="B451" s="8" t="str">
        <f>TEXT("014342","000000")</f>
        <v>014342</v>
      </c>
      <c r="C451" s="9" t="s">
        <v>433</v>
      </c>
      <c r="D451" s="9" t="str">
        <f>TEXT("01/03/2005","dd/mm/yyyy")</f>
        <v>01/03/2005</v>
      </c>
      <c r="E451" s="8" t="s">
        <v>8</v>
      </c>
      <c r="F451" s="8" t="s">
        <v>6</v>
      </c>
      <c r="G451" s="8"/>
    </row>
    <row r="452" spans="1:7" s="1" customFormat="1" ht="21.75" customHeight="1" x14ac:dyDescent="0.25">
      <c r="A452" s="8">
        <v>446</v>
      </c>
      <c r="B452" s="8" t="str">
        <f>TEXT("014374","000000")</f>
        <v>014374</v>
      </c>
      <c r="C452" s="9" t="s">
        <v>434</v>
      </c>
      <c r="D452" s="9" t="str">
        <f>TEXT("15/11/2005","dd/mm/yyyy")</f>
        <v>15/11/2005</v>
      </c>
      <c r="E452" s="8" t="s">
        <v>8</v>
      </c>
      <c r="F452" s="8" t="s">
        <v>6</v>
      </c>
      <c r="G452" s="8"/>
    </row>
    <row r="453" spans="1:7" s="1" customFormat="1" ht="21.75" customHeight="1" x14ac:dyDescent="0.25">
      <c r="A453" s="6">
        <v>447</v>
      </c>
      <c r="B453" s="8" t="str">
        <f>TEXT("014377","000000")</f>
        <v>014377</v>
      </c>
      <c r="C453" s="9" t="s">
        <v>435</v>
      </c>
      <c r="D453" s="9" t="str">
        <f>TEXT("03/12/2005","dd/mm/yyyy")</f>
        <v>03/12/2005</v>
      </c>
      <c r="E453" s="8" t="s">
        <v>8</v>
      </c>
      <c r="F453" s="8" t="s">
        <v>6</v>
      </c>
      <c r="G453" s="8"/>
    </row>
    <row r="454" spans="1:7" s="1" customFormat="1" ht="21.75" customHeight="1" x14ac:dyDescent="0.25">
      <c r="A454" s="8">
        <v>448</v>
      </c>
      <c r="B454" s="8" t="str">
        <f>TEXT("014422","000000")</f>
        <v>014422</v>
      </c>
      <c r="C454" s="9" t="s">
        <v>436</v>
      </c>
      <c r="D454" s="9" t="str">
        <f>TEXT("19/5/2005","dd/mm/yyyy")</f>
        <v>19/05/2005</v>
      </c>
      <c r="E454" s="8" t="s">
        <v>8</v>
      </c>
      <c r="F454" s="8" t="s">
        <v>6</v>
      </c>
      <c r="G454" s="8"/>
    </row>
    <row r="455" spans="1:7" s="1" customFormat="1" ht="21.75" customHeight="1" x14ac:dyDescent="0.25">
      <c r="A455" s="6">
        <v>449</v>
      </c>
      <c r="B455" s="8" t="str">
        <f>TEXT("014469","000000")</f>
        <v>014469</v>
      </c>
      <c r="C455" s="9" t="s">
        <v>437</v>
      </c>
      <c r="D455" s="9" t="str">
        <f>TEXT("16/3/2005","dd/mm/yyyy")</f>
        <v>16/03/2005</v>
      </c>
      <c r="E455" s="8" t="s">
        <v>8</v>
      </c>
      <c r="F455" s="8" t="s">
        <v>6</v>
      </c>
      <c r="G455" s="8"/>
    </row>
    <row r="456" spans="1:7" s="1" customFormat="1" ht="21.75" customHeight="1" x14ac:dyDescent="0.25">
      <c r="A456" s="8">
        <v>450</v>
      </c>
      <c r="B456" s="8" t="str">
        <f>TEXT("014478","000000")</f>
        <v>014478</v>
      </c>
      <c r="C456" s="9" t="s">
        <v>438</v>
      </c>
      <c r="D456" s="9" t="str">
        <f>TEXT("04/12/2005","dd/mm/yyyy")</f>
        <v>04/12/2005</v>
      </c>
      <c r="E456" s="8" t="s">
        <v>5</v>
      </c>
      <c r="F456" s="8" t="s">
        <v>6</v>
      </c>
      <c r="G456" s="8"/>
    </row>
    <row r="457" spans="1:7" s="1" customFormat="1" ht="21.75" customHeight="1" x14ac:dyDescent="0.25">
      <c r="A457" s="6">
        <v>451</v>
      </c>
      <c r="B457" s="8" t="str">
        <f>TEXT("014493","000000")</f>
        <v>014493</v>
      </c>
      <c r="C457" s="9" t="s">
        <v>439</v>
      </c>
      <c r="D457" s="9" t="str">
        <f>TEXT("11/10/2005","dd/mm/yyyy")</f>
        <v>11/10/2005</v>
      </c>
      <c r="E457" s="8" t="s">
        <v>8</v>
      </c>
      <c r="F457" s="8" t="s">
        <v>6</v>
      </c>
      <c r="G457" s="8"/>
    </row>
    <row r="458" spans="1:7" s="1" customFormat="1" ht="21.75" customHeight="1" x14ac:dyDescent="0.25">
      <c r="A458" s="8">
        <v>452</v>
      </c>
      <c r="B458" s="8" t="str">
        <f>TEXT("014528","000000")</f>
        <v>014528</v>
      </c>
      <c r="C458" s="9" t="s">
        <v>440</v>
      </c>
      <c r="D458" s="9" t="str">
        <f>TEXT("2/9/2005","dd/mm/yyyy")</f>
        <v>02/09/2005</v>
      </c>
      <c r="E458" s="8" t="s">
        <v>5</v>
      </c>
      <c r="F458" s="8" t="s">
        <v>6</v>
      </c>
      <c r="G458" s="8"/>
    </row>
    <row r="459" spans="1:7" s="1" customFormat="1" ht="21.75" customHeight="1" x14ac:dyDescent="0.25">
      <c r="A459" s="6">
        <v>453</v>
      </c>
      <c r="B459" s="8" t="str">
        <f>TEXT("014577","000000")</f>
        <v>014577</v>
      </c>
      <c r="C459" s="9" t="s">
        <v>441</v>
      </c>
      <c r="D459" s="9" t="str">
        <f>TEXT("23/12/2005","dd/mm/yyyy")</f>
        <v>23/12/2005</v>
      </c>
      <c r="E459" s="8" t="s">
        <v>8</v>
      </c>
      <c r="F459" s="8" t="s">
        <v>6</v>
      </c>
      <c r="G459" s="8"/>
    </row>
    <row r="460" spans="1:7" s="1" customFormat="1" ht="21.75" customHeight="1" x14ac:dyDescent="0.25">
      <c r="A460" s="8">
        <v>454</v>
      </c>
      <c r="B460" s="8" t="str">
        <f>TEXT("014635","000000")</f>
        <v>014635</v>
      </c>
      <c r="C460" s="9" t="s">
        <v>442</v>
      </c>
      <c r="D460" s="9" t="str">
        <f>TEXT("15/04/2005","dd/mm/yyyy")</f>
        <v>15/04/2005</v>
      </c>
      <c r="E460" s="8" t="s">
        <v>8</v>
      </c>
      <c r="F460" s="8" t="s">
        <v>6</v>
      </c>
      <c r="G460" s="8"/>
    </row>
    <row r="461" spans="1:7" s="1" customFormat="1" ht="21.75" customHeight="1" x14ac:dyDescent="0.25">
      <c r="A461" s="6">
        <v>455</v>
      </c>
      <c r="B461" s="8" t="str">
        <f>TEXT("014733","000000")</f>
        <v>014733</v>
      </c>
      <c r="C461" s="9" t="s">
        <v>443</v>
      </c>
      <c r="D461" s="9" t="str">
        <f>TEXT("18/02/2005","dd/mm/yyyy")</f>
        <v>18/02/2005</v>
      </c>
      <c r="E461" s="8" t="s">
        <v>8</v>
      </c>
      <c r="F461" s="8" t="s">
        <v>6</v>
      </c>
      <c r="G461" s="8"/>
    </row>
    <row r="462" spans="1:7" s="1" customFormat="1" ht="21.75" customHeight="1" x14ac:dyDescent="0.25">
      <c r="A462" s="8">
        <v>456</v>
      </c>
      <c r="B462" s="8" t="str">
        <f>TEXT("014742","000000")</f>
        <v>014742</v>
      </c>
      <c r="C462" s="9" t="s">
        <v>444</v>
      </c>
      <c r="D462" s="9" t="str">
        <f>TEXT("13/06/2005","dd/mm/yyyy")</f>
        <v>13/06/2005</v>
      </c>
      <c r="E462" s="8" t="s">
        <v>8</v>
      </c>
      <c r="F462" s="8" t="s">
        <v>6</v>
      </c>
      <c r="G462" s="8"/>
    </row>
    <row r="463" spans="1:7" s="1" customFormat="1" ht="21.75" customHeight="1" x14ac:dyDescent="0.25">
      <c r="A463" s="6">
        <v>457</v>
      </c>
      <c r="B463" s="8" t="str">
        <f>TEXT("014743","000000")</f>
        <v>014743</v>
      </c>
      <c r="C463" s="9" t="s">
        <v>444</v>
      </c>
      <c r="D463" s="9" t="str">
        <f>TEXT("27/3/2005","dd/mm/yyyy")</f>
        <v>27/03/2005</v>
      </c>
      <c r="E463" s="8" t="s">
        <v>8</v>
      </c>
      <c r="F463" s="8" t="s">
        <v>6</v>
      </c>
      <c r="G463" s="8"/>
    </row>
    <row r="464" spans="1:7" s="1" customFormat="1" ht="21.75" customHeight="1" x14ac:dyDescent="0.25">
      <c r="A464" s="8">
        <v>458</v>
      </c>
      <c r="B464" s="8" t="str">
        <f>TEXT("014775","000000")</f>
        <v>014775</v>
      </c>
      <c r="C464" s="9" t="s">
        <v>445</v>
      </c>
      <c r="D464" s="9" t="str">
        <f>TEXT("15/03/2005","dd/mm/yyyy")</f>
        <v>15/03/2005</v>
      </c>
      <c r="E464" s="8" t="s">
        <v>5</v>
      </c>
      <c r="F464" s="8" t="s">
        <v>6</v>
      </c>
      <c r="G464" s="8"/>
    </row>
    <row r="465" spans="1:7" s="1" customFormat="1" ht="21.75" customHeight="1" x14ac:dyDescent="0.25">
      <c r="A465" s="6">
        <v>459</v>
      </c>
      <c r="B465" s="8" t="str">
        <f>TEXT("014788","000000")</f>
        <v>014788</v>
      </c>
      <c r="C465" s="9" t="s">
        <v>446</v>
      </c>
      <c r="D465" s="9" t="str">
        <f>TEXT("20/04/2005","dd/mm/yyyy")</f>
        <v>20/04/2005</v>
      </c>
      <c r="E465" s="8" t="s">
        <v>8</v>
      </c>
      <c r="F465" s="8" t="s">
        <v>6</v>
      </c>
      <c r="G465" s="8"/>
    </row>
    <row r="466" spans="1:7" s="1" customFormat="1" ht="21.75" customHeight="1" x14ac:dyDescent="0.25">
      <c r="A466" s="8">
        <v>460</v>
      </c>
      <c r="B466" s="8" t="str">
        <f>TEXT("014789","000000")</f>
        <v>014789</v>
      </c>
      <c r="C466" s="9" t="s">
        <v>447</v>
      </c>
      <c r="D466" s="9" t="str">
        <f>TEXT("27/09/2005","dd/mm/yyyy")</f>
        <v>27/09/2005</v>
      </c>
      <c r="E466" s="8" t="s">
        <v>8</v>
      </c>
      <c r="F466" s="8" t="s">
        <v>6</v>
      </c>
      <c r="G466" s="8"/>
    </row>
    <row r="467" spans="1:7" s="1" customFormat="1" ht="21.75" customHeight="1" x14ac:dyDescent="0.25">
      <c r="A467" s="6">
        <v>461</v>
      </c>
      <c r="B467" s="8" t="str">
        <f>TEXT("014821","000000")</f>
        <v>014821</v>
      </c>
      <c r="C467" s="9" t="s">
        <v>448</v>
      </c>
      <c r="D467" s="9" t="str">
        <f>TEXT("13/11/2005","dd/mm/yyyy")</f>
        <v>13/11/2005</v>
      </c>
      <c r="E467" s="8" t="s">
        <v>5</v>
      </c>
      <c r="F467" s="8" t="s">
        <v>6</v>
      </c>
      <c r="G467" s="8"/>
    </row>
    <row r="468" spans="1:7" s="1" customFormat="1" ht="21.75" customHeight="1" x14ac:dyDescent="0.25">
      <c r="A468" s="8">
        <v>462</v>
      </c>
      <c r="B468" s="8" t="str">
        <f>TEXT("014827","000000")</f>
        <v>014827</v>
      </c>
      <c r="C468" s="9" t="s">
        <v>449</v>
      </c>
      <c r="D468" s="9" t="str">
        <f>TEXT("13/08/2005","dd/mm/yyyy")</f>
        <v>13/08/2005</v>
      </c>
      <c r="E468" s="8" t="s">
        <v>5</v>
      </c>
      <c r="F468" s="8" t="s">
        <v>6</v>
      </c>
      <c r="G468" s="8"/>
    </row>
    <row r="469" spans="1:7" s="1" customFormat="1" ht="21.75" customHeight="1" x14ac:dyDescent="0.25">
      <c r="A469" s="6">
        <v>463</v>
      </c>
      <c r="B469" s="8" t="str">
        <f>TEXT("014883","000000")</f>
        <v>014883</v>
      </c>
      <c r="C469" s="9" t="s">
        <v>450</v>
      </c>
      <c r="D469" s="9" t="str">
        <f>TEXT("9/9/2004","dd/mm/yyyy")</f>
        <v>09/09/2004</v>
      </c>
      <c r="E469" s="8" t="s">
        <v>5</v>
      </c>
      <c r="F469" s="8" t="s">
        <v>6</v>
      </c>
      <c r="G469" s="8"/>
    </row>
    <row r="470" spans="1:7" s="1" customFormat="1" ht="21.75" customHeight="1" x14ac:dyDescent="0.25">
      <c r="A470" s="8">
        <v>464</v>
      </c>
      <c r="B470" s="8" t="str">
        <f>TEXT("014906","000000")</f>
        <v>014906</v>
      </c>
      <c r="C470" s="9" t="s">
        <v>451</v>
      </c>
      <c r="D470" s="9" t="str">
        <f>TEXT("27/9/2005","dd/mm/yyyy")</f>
        <v>27/09/2005</v>
      </c>
      <c r="E470" s="8" t="s">
        <v>5</v>
      </c>
      <c r="F470" s="8" t="s">
        <v>6</v>
      </c>
      <c r="G470" s="8"/>
    </row>
    <row r="471" spans="1:7" s="1" customFormat="1" ht="21.75" customHeight="1" x14ac:dyDescent="0.25">
      <c r="A471" s="6">
        <v>465</v>
      </c>
      <c r="B471" s="8" t="str">
        <f>TEXT("014914","000000")</f>
        <v>014914</v>
      </c>
      <c r="C471" s="9" t="s">
        <v>452</v>
      </c>
      <c r="D471" s="9" t="str">
        <f>TEXT("17/07/2005","dd/mm/yyyy")</f>
        <v>17/07/2005</v>
      </c>
      <c r="E471" s="8" t="s">
        <v>5</v>
      </c>
      <c r="F471" s="8" t="s">
        <v>6</v>
      </c>
      <c r="G471" s="8"/>
    </row>
    <row r="472" spans="1:7" s="1" customFormat="1" ht="21.75" customHeight="1" x14ac:dyDescent="0.25">
      <c r="A472" s="8">
        <v>466</v>
      </c>
      <c r="B472" s="8" t="str">
        <f>TEXT("014940","000000")</f>
        <v>014940</v>
      </c>
      <c r="C472" s="9" t="s">
        <v>453</v>
      </c>
      <c r="D472" s="9" t="str">
        <f>TEXT("3/12/2005","dd/mm/yyyy")</f>
        <v>03/12/2005</v>
      </c>
      <c r="E472" s="8" t="s">
        <v>5</v>
      </c>
      <c r="F472" s="8" t="s">
        <v>6</v>
      </c>
      <c r="G472" s="8"/>
    </row>
    <row r="473" spans="1:7" s="1" customFormat="1" ht="21.75" customHeight="1" x14ac:dyDescent="0.25">
      <c r="A473" s="6">
        <v>467</v>
      </c>
      <c r="B473" s="8" t="str">
        <f>TEXT("015026","000000")</f>
        <v>015026</v>
      </c>
      <c r="C473" s="9" t="s">
        <v>454</v>
      </c>
      <c r="D473" s="9" t="str">
        <f>TEXT("24/07/2005","dd/mm/yyyy")</f>
        <v>24/07/2005</v>
      </c>
      <c r="E473" s="8" t="s">
        <v>8</v>
      </c>
      <c r="F473" s="8" t="s">
        <v>6</v>
      </c>
      <c r="G473" s="8"/>
    </row>
    <row r="474" spans="1:7" s="1" customFormat="1" ht="21.75" customHeight="1" x14ac:dyDescent="0.25">
      <c r="A474" s="8">
        <v>468</v>
      </c>
      <c r="B474" s="8" t="str">
        <f>TEXT("015042","000000")</f>
        <v>015042</v>
      </c>
      <c r="C474" s="9" t="s">
        <v>455</v>
      </c>
      <c r="D474" s="9" t="str">
        <f>TEXT("28/12/2005","dd/mm/yyyy")</f>
        <v>28/12/2005</v>
      </c>
      <c r="E474" s="8" t="s">
        <v>8</v>
      </c>
      <c r="F474" s="8" t="s">
        <v>6</v>
      </c>
      <c r="G474" s="8"/>
    </row>
    <row r="475" spans="1:7" s="1" customFormat="1" ht="21.75" customHeight="1" x14ac:dyDescent="0.25">
      <c r="A475" s="6">
        <v>469</v>
      </c>
      <c r="B475" s="8" t="str">
        <f>TEXT("015191","000000")</f>
        <v>015191</v>
      </c>
      <c r="C475" s="9" t="s">
        <v>456</v>
      </c>
      <c r="D475" s="9" t="str">
        <f>TEXT("20/08/2005","dd/mm/yyyy")</f>
        <v>20/08/2005</v>
      </c>
      <c r="E475" s="8" t="s">
        <v>8</v>
      </c>
      <c r="F475" s="8" t="s">
        <v>6</v>
      </c>
      <c r="G475" s="8"/>
    </row>
    <row r="476" spans="1:7" s="1" customFormat="1" ht="21.75" customHeight="1" x14ac:dyDescent="0.25">
      <c r="A476" s="8">
        <v>470</v>
      </c>
      <c r="B476" s="8" t="str">
        <f>TEXT("015239","000000")</f>
        <v>015239</v>
      </c>
      <c r="C476" s="9" t="s">
        <v>457</v>
      </c>
      <c r="D476" s="9" t="str">
        <f>TEXT("01/07/2005","dd/mm/yyyy")</f>
        <v>01/07/2005</v>
      </c>
      <c r="E476" s="8" t="s">
        <v>8</v>
      </c>
      <c r="F476" s="8" t="s">
        <v>6</v>
      </c>
      <c r="G476" s="8"/>
    </row>
    <row r="477" spans="1:7" s="1" customFormat="1" ht="21.75" customHeight="1" x14ac:dyDescent="0.25">
      <c r="A477" s="6">
        <v>471</v>
      </c>
      <c r="B477" s="8" t="str">
        <f>TEXT("015263","000000")</f>
        <v>015263</v>
      </c>
      <c r="C477" s="9" t="s">
        <v>458</v>
      </c>
      <c r="D477" s="9" t="str">
        <f>TEXT("17/04/2005","dd/mm/yyyy")</f>
        <v>17/04/2005</v>
      </c>
      <c r="E477" s="8" t="s">
        <v>8</v>
      </c>
      <c r="F477" s="8" t="s">
        <v>6</v>
      </c>
      <c r="G477" s="8"/>
    </row>
    <row r="478" spans="1:7" s="1" customFormat="1" ht="21.75" customHeight="1" x14ac:dyDescent="0.25">
      <c r="A478" s="8">
        <v>472</v>
      </c>
      <c r="B478" s="8" t="str">
        <f>TEXT("015279","000000")</f>
        <v>015279</v>
      </c>
      <c r="C478" s="9" t="s">
        <v>459</v>
      </c>
      <c r="D478" s="9" t="str">
        <f>TEXT("26/09/2005","dd/mm/yyyy")</f>
        <v>26/09/2005</v>
      </c>
      <c r="E478" s="8" t="s">
        <v>8</v>
      </c>
      <c r="F478" s="8" t="s">
        <v>6</v>
      </c>
      <c r="G478" s="8"/>
    </row>
    <row r="479" spans="1:7" s="1" customFormat="1" ht="21.75" customHeight="1" x14ac:dyDescent="0.25">
      <c r="A479" s="6">
        <v>473</v>
      </c>
      <c r="B479" s="8" t="str">
        <f>TEXT("015322","000000")</f>
        <v>015322</v>
      </c>
      <c r="C479" s="9" t="s">
        <v>460</v>
      </c>
      <c r="D479" s="9" t="str">
        <f>TEXT("12/03/2005","dd/mm/yyyy")</f>
        <v>12/03/2005</v>
      </c>
      <c r="E479" s="8" t="s">
        <v>5</v>
      </c>
      <c r="F479" s="8" t="s">
        <v>6</v>
      </c>
      <c r="G479" s="8"/>
    </row>
    <row r="480" spans="1:7" s="1" customFormat="1" ht="21.75" customHeight="1" x14ac:dyDescent="0.25">
      <c r="A480" s="8">
        <v>474</v>
      </c>
      <c r="B480" s="8" t="str">
        <f>TEXT("015338","000000")</f>
        <v>015338</v>
      </c>
      <c r="C480" s="9" t="s">
        <v>461</v>
      </c>
      <c r="D480" s="9" t="str">
        <f>TEXT("07/10/2005","dd/mm/yyyy")</f>
        <v>07/10/2005</v>
      </c>
      <c r="E480" s="8" t="s">
        <v>5</v>
      </c>
      <c r="F480" s="8" t="s">
        <v>6</v>
      </c>
      <c r="G480" s="8"/>
    </row>
    <row r="481" spans="1:7" s="1" customFormat="1" ht="21.75" customHeight="1" x14ac:dyDescent="0.25">
      <c r="A481" s="6">
        <v>475</v>
      </c>
      <c r="B481" s="8" t="str">
        <f>TEXT("015365","000000")</f>
        <v>015365</v>
      </c>
      <c r="C481" s="9" t="s">
        <v>462</v>
      </c>
      <c r="D481" s="9" t="str">
        <f>TEXT("10/06/2005","dd/mm/yyyy")</f>
        <v>10/06/2005</v>
      </c>
      <c r="E481" s="8" t="s">
        <v>5</v>
      </c>
      <c r="F481" s="8" t="s">
        <v>6</v>
      </c>
      <c r="G481" s="8"/>
    </row>
    <row r="482" spans="1:7" s="1" customFormat="1" ht="21.75" customHeight="1" x14ac:dyDescent="0.25">
      <c r="A482" s="8">
        <v>476</v>
      </c>
      <c r="B482" s="8" t="str">
        <f>TEXT("015402","000000")</f>
        <v>015402</v>
      </c>
      <c r="C482" s="9" t="s">
        <v>463</v>
      </c>
      <c r="D482" s="9" t="str">
        <f>TEXT("21/03/2005","dd/mm/yyyy")</f>
        <v>21/03/2005</v>
      </c>
      <c r="E482" s="8" t="s">
        <v>8</v>
      </c>
      <c r="F482" s="8" t="s">
        <v>6</v>
      </c>
      <c r="G482" s="8"/>
    </row>
    <row r="483" spans="1:7" s="1" customFormat="1" ht="21.75" customHeight="1" x14ac:dyDescent="0.25">
      <c r="A483" s="6">
        <v>477</v>
      </c>
      <c r="B483" s="8" t="str">
        <f>TEXT("015446","000000")</f>
        <v>015446</v>
      </c>
      <c r="C483" s="9" t="s">
        <v>464</v>
      </c>
      <c r="D483" s="9" t="str">
        <f>TEXT("03/09/2005","dd/mm/yyyy")</f>
        <v>03/09/2005</v>
      </c>
      <c r="E483" s="8" t="s">
        <v>5</v>
      </c>
      <c r="F483" s="8" t="s">
        <v>6</v>
      </c>
      <c r="G483" s="8"/>
    </row>
    <row r="484" spans="1:7" s="1" customFormat="1" ht="21.75" customHeight="1" x14ac:dyDescent="0.25">
      <c r="A484" s="8">
        <v>478</v>
      </c>
      <c r="B484" s="8" t="str">
        <f>TEXT("015495","000000")</f>
        <v>015495</v>
      </c>
      <c r="C484" s="9" t="s">
        <v>465</v>
      </c>
      <c r="D484" s="9" t="str">
        <f>TEXT("03/08/2005","dd/mm/yyyy")</f>
        <v>03/08/2005</v>
      </c>
      <c r="E484" s="8" t="s">
        <v>5</v>
      </c>
      <c r="F484" s="8" t="s">
        <v>6</v>
      </c>
      <c r="G484" s="8"/>
    </row>
    <row r="485" spans="1:7" s="1" customFormat="1" ht="21.75" customHeight="1" x14ac:dyDescent="0.25">
      <c r="A485" s="6">
        <v>479</v>
      </c>
      <c r="B485" s="8" t="str">
        <f>TEXT("015512","000000")</f>
        <v>015512</v>
      </c>
      <c r="C485" s="9" t="s">
        <v>466</v>
      </c>
      <c r="D485" s="9" t="str">
        <f>TEXT("23/11/2005","dd/mm/yyyy")</f>
        <v>23/11/2005</v>
      </c>
      <c r="E485" s="8" t="s">
        <v>5</v>
      </c>
      <c r="F485" s="8" t="s">
        <v>6</v>
      </c>
      <c r="G485" s="8"/>
    </row>
    <row r="486" spans="1:7" s="1" customFormat="1" ht="30" customHeight="1" x14ac:dyDescent="0.25">
      <c r="A486" s="4"/>
      <c r="B486" s="4"/>
      <c r="C486" s="4"/>
      <c r="D486" s="15" t="s">
        <v>472</v>
      </c>
      <c r="E486" s="15"/>
      <c r="F486" s="15"/>
      <c r="G486" s="15"/>
    </row>
    <row r="487" spans="1:7" s="1" customFormat="1" ht="15" customHeight="1" x14ac:dyDescent="0.25">
      <c r="A487" s="4"/>
      <c r="B487" s="4"/>
      <c r="C487" s="4"/>
      <c r="D487" s="15" t="s">
        <v>473</v>
      </c>
      <c r="E487" s="15"/>
      <c r="F487" s="15"/>
      <c r="G487" s="15"/>
    </row>
    <row r="488" spans="1:7" ht="17.25" x14ac:dyDescent="0.3">
      <c r="A488" s="10"/>
      <c r="B488" s="11"/>
      <c r="C488" s="10"/>
      <c r="D488" s="10"/>
      <c r="E488" s="11"/>
      <c r="F488" s="11"/>
      <c r="G488" s="11"/>
    </row>
    <row r="489" spans="1:7" ht="17.25" x14ac:dyDescent="0.3">
      <c r="A489" s="10"/>
      <c r="B489" s="11"/>
      <c r="C489" s="10"/>
      <c r="D489" s="10"/>
      <c r="E489" s="11"/>
      <c r="F489" s="11"/>
      <c r="G489" s="11"/>
    </row>
    <row r="490" spans="1:7" ht="17.25" x14ac:dyDescent="0.3">
      <c r="A490" s="10"/>
      <c r="B490" s="11"/>
      <c r="C490" s="10"/>
      <c r="D490" s="10"/>
      <c r="E490" s="11"/>
      <c r="F490" s="11"/>
      <c r="G490" s="11"/>
    </row>
    <row r="491" spans="1:7" ht="17.25" x14ac:dyDescent="0.3">
      <c r="A491" s="10"/>
      <c r="B491" s="11"/>
      <c r="C491" s="10"/>
      <c r="D491" s="16" t="s">
        <v>475</v>
      </c>
      <c r="E491" s="16"/>
      <c r="F491" s="16"/>
      <c r="G491" s="16"/>
    </row>
  </sheetData>
  <mergeCells count="7">
    <mergeCell ref="D486:G486"/>
    <mergeCell ref="D487:G487"/>
    <mergeCell ref="D491:G491"/>
    <mergeCell ref="A1:C1"/>
    <mergeCell ref="A5:F5"/>
    <mergeCell ref="C3:G3"/>
    <mergeCell ref="C4:G4"/>
  </mergeCells>
  <pageMargins left="0.39370078740157483" right="0.11811023622047245" top="0.59055118110236227" bottom="0.59055118110236227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DSHS trúng tuyển</vt:lpstr>
      <vt:lpstr>'DSHS trúng tuyển'!Print_Titles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MayChuTienLu</dc:creator>
  <cp:lastModifiedBy>QuangMinhAnh</cp:lastModifiedBy>
  <cp:lastPrinted>2020-07-24T13:38:49Z</cp:lastPrinted>
  <dcterms:created xsi:type="dcterms:W3CDTF">2020-07-24T06:51:29Z</dcterms:created>
  <dcterms:modified xsi:type="dcterms:W3CDTF">2020-07-25T01:07:25Z</dcterms:modified>
</cp:coreProperties>
</file>